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martharaup/Box Sync/AllSYNC/NARFE/CAB/Microsite/Data/Regions/Alzheimers/"/>
    </mc:Choice>
  </mc:AlternateContent>
  <xr:revisionPtr revIDLastSave="0" documentId="8_{77C1065E-E1BD-EF48-976F-459D6305E12A}" xr6:coauthVersionLast="47" xr6:coauthVersionMax="47" xr10:uidLastSave="{00000000-0000-0000-0000-000000000000}"/>
  <bookViews>
    <workbookView xWindow="0" yWindow="60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5" i="1"/>
  <c r="B33" i="1"/>
  <c r="B34" i="1"/>
  <c r="B32" i="1"/>
  <c r="E38" i="1"/>
  <c r="E37" i="1"/>
  <c r="E36" i="1"/>
  <c r="B43" i="1"/>
  <c r="B42" i="1"/>
  <c r="B41" i="1"/>
  <c r="B40" i="1"/>
  <c r="B39" i="1"/>
  <c r="B36" i="1"/>
  <c r="E33" i="1"/>
  <c r="E32" i="1"/>
  <c r="B26" i="1"/>
  <c r="B25" i="1"/>
  <c r="B24" i="1"/>
  <c r="E23" i="1"/>
  <c r="E22" i="1"/>
  <c r="E21" i="1"/>
  <c r="B20" i="1"/>
  <c r="B19" i="1"/>
  <c r="B18" i="1"/>
  <c r="E16" i="1"/>
  <c r="E15" i="1"/>
  <c r="E14" i="1"/>
  <c r="E9" i="1"/>
  <c r="E11" i="1"/>
  <c r="E7" i="1"/>
  <c r="B11" i="1"/>
  <c r="B10" i="1"/>
  <c r="B9" i="1"/>
  <c r="B35" i="1" l="1"/>
  <c r="B45" i="1"/>
  <c r="B29" i="1"/>
  <c r="B23" i="1"/>
  <c r="E8" i="1"/>
  <c r="B22" i="1" l="1"/>
  <c r="B44" i="1" l="1"/>
  <c r="B16" i="1"/>
  <c r="E31" i="1"/>
  <c r="E30" i="1"/>
  <c r="E18" i="1"/>
  <c r="B6" i="1"/>
  <c r="B8" i="1"/>
  <c r="B7" i="1" l="1"/>
  <c r="B17" i="1"/>
  <c r="E17" i="1"/>
  <c r="E10" i="1"/>
  <c r="B13" i="1"/>
  <c r="B12" i="1"/>
  <c r="E28" i="1" l="1"/>
  <c r="F26" i="1" l="1"/>
  <c r="E29" i="1"/>
  <c r="B5" i="1"/>
  <c r="B4" i="1" l="1"/>
  <c r="E24" i="1" l="1"/>
  <c r="E20" i="1" l="1"/>
  <c r="E13" i="1"/>
  <c r="B38" i="1"/>
  <c r="B15" i="1"/>
  <c r="E6" i="1"/>
  <c r="B31" i="1"/>
</calcChain>
</file>

<file path=xl/sharedStrings.xml><?xml version="1.0" encoding="utf-8"?>
<sst xmlns="http://schemas.openxmlformats.org/spreadsheetml/2006/main" count="78" uniqueCount="78">
  <si>
    <t>New Hampshire</t>
  </si>
  <si>
    <t>NARFE/ALZHEIMER'S RESEARCH</t>
  </si>
  <si>
    <t>BY REGION AND FEDERATION</t>
  </si>
  <si>
    <t>CONTRIBUTIONS</t>
  </si>
  <si>
    <t>PER ALZHEIMER'S ASSOCIATION</t>
  </si>
  <si>
    <t xml:space="preserve">NARFE HQ     </t>
  </si>
  <si>
    <t>REGION I</t>
  </si>
  <si>
    <t>Connecticut</t>
  </si>
  <si>
    <t>Maine</t>
  </si>
  <si>
    <t>Massachusetts</t>
  </si>
  <si>
    <t>New York</t>
  </si>
  <si>
    <t>Rhode Island</t>
  </si>
  <si>
    <t>Vermont</t>
  </si>
  <si>
    <t>REGION II</t>
  </si>
  <si>
    <t>Delaware</t>
  </si>
  <si>
    <t>Dist. of Columbia</t>
  </si>
  <si>
    <t>Maryland</t>
  </si>
  <si>
    <t>New Jersey</t>
  </si>
  <si>
    <t>Pennsylvania</t>
  </si>
  <si>
    <t>REGION III</t>
  </si>
  <si>
    <t>Alabama</t>
  </si>
  <si>
    <t>Florida</t>
  </si>
  <si>
    <t>Georgia</t>
  </si>
  <si>
    <t>Mississippi</t>
  </si>
  <si>
    <t>South Carolina</t>
  </si>
  <si>
    <t>REGION IV</t>
  </si>
  <si>
    <t>Illinois</t>
  </si>
  <si>
    <t>Indiana</t>
  </si>
  <si>
    <t>Michigan</t>
  </si>
  <si>
    <t>Ohio</t>
  </si>
  <si>
    <t>Wisconsin</t>
  </si>
  <si>
    <t>REGION V</t>
  </si>
  <si>
    <t>Iowa</t>
  </si>
  <si>
    <t>Kansas</t>
  </si>
  <si>
    <t>Minnesota</t>
  </si>
  <si>
    <t>Missouri</t>
  </si>
  <si>
    <t>Nebraska</t>
  </si>
  <si>
    <t>North Dakota</t>
  </si>
  <si>
    <t>South Dakota</t>
  </si>
  <si>
    <t>Puerto Rico/</t>
  </si>
  <si>
    <t>Virgin Islands</t>
  </si>
  <si>
    <t>REGION VI</t>
  </si>
  <si>
    <t>Arkansas</t>
  </si>
  <si>
    <t>Louisiana</t>
  </si>
  <si>
    <t>Oklahoma</t>
  </si>
  <si>
    <t>Panama</t>
  </si>
  <si>
    <t>Texas</t>
  </si>
  <si>
    <t>REGION VII</t>
  </si>
  <si>
    <t>Arizona</t>
  </si>
  <si>
    <t>Colorado</t>
  </si>
  <si>
    <t>New Mexico</t>
  </si>
  <si>
    <t>Utah</t>
  </si>
  <si>
    <t>Wyoming</t>
  </si>
  <si>
    <t>California</t>
  </si>
  <si>
    <t>Hawaii</t>
  </si>
  <si>
    <t>Nevada</t>
  </si>
  <si>
    <t>Philippines</t>
  </si>
  <si>
    <t>INTERNATIONAL FEDERATION</t>
  </si>
  <si>
    <t>REGION IX</t>
  </si>
  <si>
    <t>Alaska</t>
  </si>
  <si>
    <t>Idaho</t>
  </si>
  <si>
    <t>Montana</t>
  </si>
  <si>
    <t>Oregon</t>
  </si>
  <si>
    <t>Washington</t>
  </si>
  <si>
    <t>REGION X</t>
  </si>
  <si>
    <t>Kentucky</t>
  </si>
  <si>
    <t>North Carolina</t>
  </si>
  <si>
    <t>Tennessee</t>
  </si>
  <si>
    <t>Virginia</t>
  </si>
  <si>
    <t>West Virginia</t>
  </si>
  <si>
    <t>T O T A L</t>
  </si>
  <si>
    <t>Compiled by Olivia A. Williams (Un-Official Report)</t>
  </si>
  <si>
    <t>REGION VIII</t>
  </si>
  <si>
    <t>ANONYMOUS CASH</t>
  </si>
  <si>
    <t>FY 2026 PGA FIGURES</t>
  </si>
  <si>
    <t>UGH NOVEMBER 30, 2025</t>
  </si>
  <si>
    <t>JULY 1, 2025 THROUGH NOVEMBER 30, 2025</t>
  </si>
  <si>
    <t>July 1, 2025 through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</si>
</sst>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8" fontId="3" fillId="0" borderId="0" xfId="0" applyNumberFormat="1" applyFont="1"/>
    <xf numFmtId="4" fontId="3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0" fontId="4" fillId="0" borderId="0" xfId="0" applyFont="1"/>
    <xf numFmtId="164" fontId="5" fillId="0" borderId="0" xfId="0" applyNumberFormat="1" applyFont="1"/>
    <xf numFmtId="164" fontId="3" fillId="0" borderId="0" xfId="0" applyNumberFormat="1" applyFont="1"/>
    <xf numFmtId="0" fontId="6" fillId="0" borderId="0" xfId="0" applyFon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>
      <selection activeCell="E40" sqref="E40"/>
    </sheetView>
  </sheetViews>
  <sheetFormatPr baseColWidth="10" defaultColWidth="8.83203125" defaultRowHeight="15" x14ac:dyDescent="0.2"/>
  <cols>
    <col min="1" max="1" width="18.6640625" customWidth="1"/>
    <col min="2" max="2" width="11.6640625" customWidth="1"/>
    <col min="3" max="3" width="13.5" customWidth="1"/>
    <col min="4" max="4" width="18.6640625" customWidth="1"/>
    <col min="5" max="5" width="12.6640625" customWidth="1"/>
    <col min="6" max="6" width="11.6640625" customWidth="1"/>
  </cols>
  <sheetData>
    <row r="1" spans="1:5" ht="16" x14ac:dyDescent="0.2">
      <c r="A1" s="2" t="s">
        <v>1</v>
      </c>
      <c r="B1" s="4"/>
      <c r="C1" s="5"/>
      <c r="D1" s="2" t="s">
        <v>2</v>
      </c>
      <c r="E1" s="3"/>
    </row>
    <row r="2" spans="1:5" ht="16" x14ac:dyDescent="0.2">
      <c r="A2" s="2" t="s">
        <v>3</v>
      </c>
      <c r="B2" s="3"/>
      <c r="C2" s="3"/>
      <c r="D2" s="3"/>
      <c r="E2" s="3"/>
    </row>
    <row r="3" spans="1:5" ht="16" x14ac:dyDescent="0.2">
      <c r="A3" s="2" t="s">
        <v>76</v>
      </c>
      <c r="B3" s="2" t="s">
        <v>75</v>
      </c>
      <c r="C3" s="3"/>
      <c r="D3" s="2" t="s">
        <v>4</v>
      </c>
      <c r="E3" s="3"/>
    </row>
    <row r="4" spans="1:5" ht="16" x14ac:dyDescent="0.2">
      <c r="A4" s="1" t="s">
        <v>5</v>
      </c>
      <c r="B4" s="6">
        <f>0</f>
        <v>0</v>
      </c>
      <c r="D4" s="2" t="s">
        <v>74</v>
      </c>
    </row>
    <row r="5" spans="1:5" x14ac:dyDescent="0.2">
      <c r="A5" s="1" t="s">
        <v>73</v>
      </c>
      <c r="B5" s="6">
        <f>0</f>
        <v>0</v>
      </c>
    </row>
    <row r="6" spans="1:5" ht="16" x14ac:dyDescent="0.2">
      <c r="A6" s="2" t="s">
        <v>6</v>
      </c>
      <c r="B6" s="6">
        <f>SUM(B7:B13)</f>
        <v>3907</v>
      </c>
      <c r="D6" s="2" t="s">
        <v>41</v>
      </c>
      <c r="E6" s="6">
        <f>SUM(E7:E11)</f>
        <v>3706.11</v>
      </c>
    </row>
    <row r="7" spans="1:5" ht="16" x14ac:dyDescent="0.2">
      <c r="A7" s="12" t="s">
        <v>7</v>
      </c>
      <c r="B7" s="8">
        <f>164</f>
        <v>164</v>
      </c>
      <c r="D7" t="s">
        <v>42</v>
      </c>
      <c r="E7" s="8">
        <f>0+30+30+111.11</f>
        <v>171.11</v>
      </c>
    </row>
    <row r="8" spans="1:5" x14ac:dyDescent="0.2">
      <c r="A8" t="s">
        <v>8</v>
      </c>
      <c r="B8" s="8">
        <f>0+80</f>
        <v>80</v>
      </c>
      <c r="D8" t="s">
        <v>43</v>
      </c>
      <c r="E8" s="10">
        <f>0+1000+100</f>
        <v>1100</v>
      </c>
    </row>
    <row r="9" spans="1:5" x14ac:dyDescent="0.2">
      <c r="A9" t="s">
        <v>9</v>
      </c>
      <c r="B9" s="8">
        <f>0+25+50+74+25+500</f>
        <v>674</v>
      </c>
      <c r="D9" t="s">
        <v>44</v>
      </c>
      <c r="E9" s="13">
        <f>0+154+219+258</f>
        <v>631</v>
      </c>
    </row>
    <row r="10" spans="1:5" ht="16" x14ac:dyDescent="0.2">
      <c r="A10" t="s">
        <v>0</v>
      </c>
      <c r="B10" s="11">
        <f>0+95+150+883+50+968</f>
        <v>2146</v>
      </c>
      <c r="D10" t="s">
        <v>45</v>
      </c>
      <c r="E10" s="8">
        <f>0</f>
        <v>0</v>
      </c>
    </row>
    <row r="11" spans="1:5" x14ac:dyDescent="0.2">
      <c r="A11" t="s">
        <v>10</v>
      </c>
      <c r="B11" s="8">
        <f>0+303+60+245+235</f>
        <v>843</v>
      </c>
      <c r="D11" t="s">
        <v>46</v>
      </c>
      <c r="E11" s="8">
        <f>0+635+50+472+647</f>
        <v>1804</v>
      </c>
    </row>
    <row r="12" spans="1:5" x14ac:dyDescent="0.2">
      <c r="A12" t="s">
        <v>11</v>
      </c>
      <c r="B12" s="8">
        <f>0</f>
        <v>0</v>
      </c>
    </row>
    <row r="13" spans="1:5" ht="16" x14ac:dyDescent="0.2">
      <c r="A13" t="s">
        <v>12</v>
      </c>
      <c r="B13" s="8">
        <f>0</f>
        <v>0</v>
      </c>
      <c r="D13" s="2" t="s">
        <v>47</v>
      </c>
      <c r="E13" s="6">
        <f>SUM(E14:E18)</f>
        <v>1262</v>
      </c>
    </row>
    <row r="14" spans="1:5" ht="16" x14ac:dyDescent="0.2">
      <c r="A14" s="3"/>
      <c r="D14" t="s">
        <v>48</v>
      </c>
      <c r="E14" s="8">
        <f>0+20+20+20+70+20+20</f>
        <v>170</v>
      </c>
    </row>
    <row r="15" spans="1:5" ht="16" x14ac:dyDescent="0.2">
      <c r="A15" s="2" t="s">
        <v>13</v>
      </c>
      <c r="B15" s="6">
        <f>SUM(B16:B20)</f>
        <v>5580.8</v>
      </c>
      <c r="D15" t="s">
        <v>49</v>
      </c>
      <c r="E15" s="8">
        <f>0+226+235+196+50</f>
        <v>707</v>
      </c>
    </row>
    <row r="16" spans="1:5" x14ac:dyDescent="0.2">
      <c r="A16" t="s">
        <v>14</v>
      </c>
      <c r="B16" s="8">
        <f>0+258</f>
        <v>258</v>
      </c>
      <c r="D16" t="s">
        <v>50</v>
      </c>
      <c r="E16" s="8">
        <f>260+15+15+15+15</f>
        <v>320</v>
      </c>
    </row>
    <row r="17" spans="1:6" x14ac:dyDescent="0.2">
      <c r="A17" t="s">
        <v>15</v>
      </c>
      <c r="B17" s="8">
        <f>0</f>
        <v>0</v>
      </c>
      <c r="D17" t="s">
        <v>51</v>
      </c>
      <c r="E17" s="8">
        <f>0</f>
        <v>0</v>
      </c>
    </row>
    <row r="18" spans="1:6" x14ac:dyDescent="0.2">
      <c r="A18" t="s">
        <v>16</v>
      </c>
      <c r="B18" s="8">
        <f>0+28+300+2112.8</f>
        <v>2440.8000000000002</v>
      </c>
      <c r="D18" t="s">
        <v>52</v>
      </c>
      <c r="E18" s="8">
        <f>25+40</f>
        <v>65</v>
      </c>
    </row>
    <row r="19" spans="1:6" x14ac:dyDescent="0.2">
      <c r="A19" t="s">
        <v>17</v>
      </c>
      <c r="B19" s="8">
        <f>0+15+20+35+110+190</f>
        <v>370</v>
      </c>
      <c r="E19" s="8"/>
    </row>
    <row r="20" spans="1:6" ht="16" x14ac:dyDescent="0.2">
      <c r="A20" t="s">
        <v>18</v>
      </c>
      <c r="B20" s="8">
        <f>0+146+15+15+802+1534</f>
        <v>2512</v>
      </c>
      <c r="D20" s="2" t="s">
        <v>72</v>
      </c>
      <c r="E20" s="6">
        <f>SUM(E21:E24)</f>
        <v>2504</v>
      </c>
    </row>
    <row r="21" spans="1:6" ht="16" x14ac:dyDescent="0.2">
      <c r="A21" s="3"/>
      <c r="D21" t="s">
        <v>53</v>
      </c>
      <c r="E21" s="8">
        <f>0+438+499+100+460+100</f>
        <v>1597</v>
      </c>
    </row>
    <row r="22" spans="1:6" ht="16" x14ac:dyDescent="0.2">
      <c r="A22" s="2" t="s">
        <v>19</v>
      </c>
      <c r="B22" s="6">
        <f>SUM(B23:B29)</f>
        <v>4335.57</v>
      </c>
      <c r="D22" t="s">
        <v>54</v>
      </c>
      <c r="E22" s="8">
        <f>0+100+75+120</f>
        <v>295</v>
      </c>
    </row>
    <row r="23" spans="1:6" x14ac:dyDescent="0.2">
      <c r="A23" t="s">
        <v>20</v>
      </c>
      <c r="B23" s="8">
        <f>190.05+409+47</f>
        <v>646.04999999999995</v>
      </c>
      <c r="D23" t="s">
        <v>55</v>
      </c>
      <c r="E23" s="8">
        <f>0+151+300+161</f>
        <v>612</v>
      </c>
    </row>
    <row r="24" spans="1:6" x14ac:dyDescent="0.2">
      <c r="A24" t="s">
        <v>21</v>
      </c>
      <c r="B24" s="8">
        <f>0+32+20+1000</f>
        <v>1052</v>
      </c>
      <c r="D24" t="s">
        <v>56</v>
      </c>
      <c r="E24" s="8">
        <f>0</f>
        <v>0</v>
      </c>
    </row>
    <row r="25" spans="1:6" x14ac:dyDescent="0.2">
      <c r="A25" t="s">
        <v>22</v>
      </c>
      <c r="B25" s="8">
        <f>0+1442+15+100+92</f>
        <v>1649</v>
      </c>
    </row>
    <row r="26" spans="1:6" ht="16" x14ac:dyDescent="0.2">
      <c r="A26" t="s">
        <v>23</v>
      </c>
      <c r="B26" s="8">
        <f>0+371.72+425.8</f>
        <v>797.52</v>
      </c>
      <c r="D26" s="2" t="s">
        <v>57</v>
      </c>
      <c r="F26" s="6">
        <f>0</f>
        <v>0</v>
      </c>
    </row>
    <row r="27" spans="1:6" x14ac:dyDescent="0.2">
      <c r="A27" t="s">
        <v>39</v>
      </c>
      <c r="B27" s="8"/>
    </row>
    <row r="28" spans="1:6" ht="16" x14ac:dyDescent="0.2">
      <c r="A28" t="s">
        <v>40</v>
      </c>
      <c r="B28" s="8">
        <v>0</v>
      </c>
      <c r="D28" s="2" t="s">
        <v>58</v>
      </c>
      <c r="E28" s="6">
        <f>SUM(E29:E33)</f>
        <v>4089.4</v>
      </c>
    </row>
    <row r="29" spans="1:6" x14ac:dyDescent="0.2">
      <c r="A29" t="s">
        <v>24</v>
      </c>
      <c r="B29" s="8">
        <f>0+11+141+39</f>
        <v>191</v>
      </c>
      <c r="D29" t="s">
        <v>59</v>
      </c>
      <c r="E29" s="8">
        <f>0</f>
        <v>0</v>
      </c>
    </row>
    <row r="30" spans="1:6" ht="16" x14ac:dyDescent="0.2">
      <c r="D30" s="3" t="s">
        <v>60</v>
      </c>
      <c r="E30" s="8">
        <f>0+400+400</f>
        <v>800</v>
      </c>
    </row>
    <row r="31" spans="1:6" ht="16" x14ac:dyDescent="0.2">
      <c r="A31" s="2" t="s">
        <v>25</v>
      </c>
      <c r="B31" s="6">
        <f>SUM(B32:B36)</f>
        <v>14502.84</v>
      </c>
      <c r="D31" t="s">
        <v>61</v>
      </c>
      <c r="E31" s="8">
        <f>0+100</f>
        <v>100</v>
      </c>
    </row>
    <row r="32" spans="1:6" ht="16" x14ac:dyDescent="0.2">
      <c r="A32" t="s">
        <v>26</v>
      </c>
      <c r="B32" s="8">
        <f>0+1309+245+754</f>
        <v>2308</v>
      </c>
      <c r="D32" s="3" t="s">
        <v>62</v>
      </c>
      <c r="E32" s="8">
        <f>0+285.6+106.4+119.3+20+1246</f>
        <v>1777.3</v>
      </c>
    </row>
    <row r="33" spans="1:5" x14ac:dyDescent="0.2">
      <c r="A33" t="s">
        <v>27</v>
      </c>
      <c r="B33" s="8">
        <f>0+1241+431+453</f>
        <v>2125</v>
      </c>
      <c r="D33" t="s">
        <v>63</v>
      </c>
      <c r="E33" s="8">
        <f>0+50+835.1+152+375</f>
        <v>1412.1</v>
      </c>
    </row>
    <row r="34" spans="1:5" x14ac:dyDescent="0.2">
      <c r="A34" t="s">
        <v>28</v>
      </c>
      <c r="B34" s="8">
        <f>0+725+2010</f>
        <v>2735</v>
      </c>
    </row>
    <row r="35" spans="1:5" ht="16" x14ac:dyDescent="0.2">
      <c r="A35" t="s">
        <v>29</v>
      </c>
      <c r="B35" s="8">
        <f>0+728+50+402+461+1332</f>
        <v>2973</v>
      </c>
      <c r="D35" s="2" t="s">
        <v>64</v>
      </c>
      <c r="E35" s="6">
        <f>SUM(E36:E39)</f>
        <v>34460.080000000002</v>
      </c>
    </row>
    <row r="36" spans="1:5" x14ac:dyDescent="0.2">
      <c r="A36" t="s">
        <v>30</v>
      </c>
      <c r="B36" s="8">
        <f>0+226+2447.84+125+1563</f>
        <v>4361.84</v>
      </c>
      <c r="D36" t="s">
        <v>65</v>
      </c>
      <c r="E36" s="8">
        <f>0+182+260+382+580+246</f>
        <v>1650</v>
      </c>
    </row>
    <row r="37" spans="1:5" x14ac:dyDescent="0.2">
      <c r="D37" t="s">
        <v>66</v>
      </c>
      <c r="E37" s="8">
        <f>0+2089+100+1934.5+530+100</f>
        <v>4753.5</v>
      </c>
    </row>
    <row r="38" spans="1:5" ht="16" x14ac:dyDescent="0.2">
      <c r="A38" s="2" t="s">
        <v>31</v>
      </c>
      <c r="B38" s="6">
        <f>SUM(B39:B45)</f>
        <v>11653.699999999999</v>
      </c>
      <c r="D38" t="s">
        <v>67</v>
      </c>
      <c r="E38" s="8">
        <f>0+89+324+51+59</f>
        <v>523</v>
      </c>
    </row>
    <row r="39" spans="1:5" x14ac:dyDescent="0.2">
      <c r="A39" t="s">
        <v>32</v>
      </c>
      <c r="B39" s="8">
        <f>0+496+115+148+2083</f>
        <v>2842</v>
      </c>
      <c r="D39" t="s">
        <v>68</v>
      </c>
      <c r="E39" s="8">
        <f>0+3968.48+300+4345.5+3059.95+3465.75+8592+3801.9</f>
        <v>27533.58</v>
      </c>
    </row>
    <row r="40" spans="1:5" x14ac:dyDescent="0.2">
      <c r="A40" t="s">
        <v>33</v>
      </c>
      <c r="B40" s="8">
        <f>0+1028+231+25</f>
        <v>1284</v>
      </c>
      <c r="D40" t="s">
        <v>69</v>
      </c>
      <c r="E40" s="8">
        <f>$E390+301+80</f>
        <v>381</v>
      </c>
    </row>
    <row r="41" spans="1:5" x14ac:dyDescent="0.2">
      <c r="A41" t="s">
        <v>34</v>
      </c>
      <c r="B41" s="8">
        <f>0+35+144+204+520</f>
        <v>903</v>
      </c>
    </row>
    <row r="42" spans="1:5" x14ac:dyDescent="0.2">
      <c r="A42" t="s">
        <v>35</v>
      </c>
      <c r="B42" s="8">
        <f>0+293+471+183+283+63</f>
        <v>1293</v>
      </c>
      <c r="D42" s="1" t="s">
        <v>77</v>
      </c>
    </row>
    <row r="43" spans="1:5" x14ac:dyDescent="0.2">
      <c r="A43" t="s">
        <v>36</v>
      </c>
      <c r="B43" s="8">
        <f>0+50+50</f>
        <v>100</v>
      </c>
    </row>
    <row r="44" spans="1:5" ht="16" x14ac:dyDescent="0.2">
      <c r="A44" t="s">
        <v>37</v>
      </c>
      <c r="B44" s="8">
        <f>0+2237.14+290</f>
        <v>2527.14</v>
      </c>
      <c r="D44" s="2" t="s">
        <v>70</v>
      </c>
      <c r="E44" s="7">
        <v>86604.39</v>
      </c>
    </row>
    <row r="45" spans="1:5" x14ac:dyDescent="0.2">
      <c r="A45" t="s">
        <v>38</v>
      </c>
      <c r="B45" s="8">
        <f>0+1025+629.56+1050</f>
        <v>2704.56</v>
      </c>
      <c r="D45" s="9" t="s">
        <v>71</v>
      </c>
    </row>
    <row r="54" spans="2:2" x14ac:dyDescent="0.2">
      <c r="B54" s="8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F048-A10D-48E8-8207-3AAD59D0ECD8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</dc:creator>
  <cp:lastModifiedBy>Martha Raup</cp:lastModifiedBy>
  <cp:lastPrinted>2025-10-18T16:23:17Z</cp:lastPrinted>
  <dcterms:created xsi:type="dcterms:W3CDTF">2015-12-19T02:49:24Z</dcterms:created>
  <dcterms:modified xsi:type="dcterms:W3CDTF">2026-02-01T23:00:37Z</dcterms:modified>
</cp:coreProperties>
</file>