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haraup/Box Sync/AllSYNC/NARFE/CSFCNARFE/Microsite/Convention/"/>
    </mc:Choice>
  </mc:AlternateContent>
  <xr:revisionPtr revIDLastSave="0" documentId="8_{23A71075-2DBA-5346-9D40-8231AFF500CC}" xr6:coauthVersionLast="47" xr6:coauthVersionMax="47" xr10:uidLastSave="{00000000-0000-0000-0000-000000000000}"/>
  <bookViews>
    <workbookView xWindow="0" yWindow="760" windowWidth="27040" windowHeight="15720" tabRatio="770" activeTab="8" xr2:uid="{00000000-000D-0000-FFFF-FFFF00000000}"/>
  </bookViews>
  <sheets>
    <sheet name="SETUP" sheetId="15" r:id="rId1"/>
    <sheet name="JAN" sheetId="1" r:id="rId2"/>
    <sheet name="FEB" sheetId="2" r:id="rId3"/>
    <sheet name="MARCH" sheetId="3" r:id="rId4"/>
    <sheet name="APRIL" sheetId="4" r:id="rId5"/>
    <sheet name="MAY" sheetId="5" r:id="rId6"/>
    <sheet name="JUNE" sheetId="6" r:id="rId7"/>
    <sheet name="JULY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YEARLY REPORT" sheetId="16" r:id="rId14"/>
    <sheet name="BUDGET" sheetId="14" r:id="rId15"/>
    <sheet name="ActualBudget" sheetId="19" r:id="rId16"/>
    <sheet name="Sheet14" sheetId="17" r:id="rId17"/>
    <sheet name="Sheet1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" l="1"/>
  <c r="G8" i="7" l="1"/>
  <c r="G45" i="3" l="1"/>
  <c r="I51" i="3"/>
  <c r="G51" i="3"/>
  <c r="G8" i="3"/>
  <c r="G14" i="11" l="1"/>
  <c r="G14" i="4"/>
  <c r="G45" i="6"/>
  <c r="H45" i="6"/>
  <c r="G14" i="5"/>
  <c r="G45" i="4"/>
  <c r="H45" i="4"/>
  <c r="G45" i="2"/>
  <c r="G14" i="2"/>
  <c r="H14" i="2"/>
  <c r="H45" i="2"/>
  <c r="H14" i="3"/>
  <c r="H14" i="6"/>
  <c r="H15" i="7"/>
  <c r="H45" i="3"/>
  <c r="H45" i="5"/>
  <c r="H46" i="7"/>
  <c r="H45" i="8"/>
  <c r="H45" i="9"/>
  <c r="H45" i="10"/>
  <c r="H45" i="11"/>
  <c r="H45" i="12"/>
  <c r="G45" i="5"/>
  <c r="G46" i="7"/>
  <c r="G45" i="8"/>
  <c r="G45" i="9"/>
  <c r="G45" i="10"/>
  <c r="G45" i="11"/>
  <c r="G45" i="12"/>
  <c r="G45" i="1"/>
  <c r="H45" i="1"/>
  <c r="G14" i="1"/>
  <c r="H14" i="1"/>
  <c r="J9" i="19"/>
  <c r="F5" i="19"/>
  <c r="S18" i="16" l="1"/>
  <c r="S17" i="16"/>
  <c r="S16" i="16"/>
  <c r="S15" i="16"/>
  <c r="S7" i="16"/>
  <c r="F33" i="19"/>
  <c r="S33" i="16" s="1"/>
  <c r="F32" i="19"/>
  <c r="S32" i="16" s="1"/>
  <c r="F31" i="19"/>
  <c r="S31" i="16" s="1"/>
  <c r="F30" i="19"/>
  <c r="S30" i="16" s="1"/>
  <c r="F29" i="19"/>
  <c r="S29" i="16" s="1"/>
  <c r="F28" i="19"/>
  <c r="S28" i="16" s="1"/>
  <c r="F27" i="19"/>
  <c r="S27" i="16" s="1"/>
  <c r="F26" i="19"/>
  <c r="S26" i="16" s="1"/>
  <c r="F25" i="19"/>
  <c r="G34" i="19" s="1"/>
  <c r="F21" i="19"/>
  <c r="S21" i="16" s="1"/>
  <c r="F20" i="19"/>
  <c r="S20" i="16" s="1"/>
  <c r="F19" i="19"/>
  <c r="S19" i="16" s="1"/>
  <c r="F18" i="19"/>
  <c r="F17" i="19"/>
  <c r="F16" i="19"/>
  <c r="F15" i="19"/>
  <c r="F14" i="19"/>
  <c r="F9" i="19"/>
  <c r="F8" i="19"/>
  <c r="S40" i="16" s="1"/>
  <c r="F7" i="19"/>
  <c r="S9" i="16" s="1"/>
  <c r="F6" i="19"/>
  <c r="S8" i="16" s="1"/>
  <c r="F12" i="14"/>
  <c r="F16" i="14" s="1"/>
  <c r="E40" i="14"/>
  <c r="E28" i="14"/>
  <c r="I15" i="15"/>
  <c r="G49" i="16"/>
  <c r="F49" i="16"/>
  <c r="F53" i="2"/>
  <c r="I51" i="1"/>
  <c r="C49" i="2"/>
  <c r="C49" i="3"/>
  <c r="H47" i="16" s="1"/>
  <c r="C49" i="4"/>
  <c r="C49" i="5"/>
  <c r="C49" i="6"/>
  <c r="C50" i="7"/>
  <c r="C49" i="8"/>
  <c r="C49" i="9"/>
  <c r="C49" i="10"/>
  <c r="C49" i="11"/>
  <c r="C49" i="12"/>
  <c r="C49" i="1"/>
  <c r="I42" i="1"/>
  <c r="I48" i="1" s="1"/>
  <c r="I5" i="1"/>
  <c r="F46" i="16" s="1"/>
  <c r="G39" i="16"/>
  <c r="L39" i="16"/>
  <c r="Q40" i="16"/>
  <c r="I11" i="1"/>
  <c r="H26" i="1"/>
  <c r="H38" i="1"/>
  <c r="D40" i="1"/>
  <c r="D42" i="1"/>
  <c r="F41" i="16"/>
  <c r="F44" i="16"/>
  <c r="D48" i="1"/>
  <c r="F52" i="1"/>
  <c r="Q39" i="16"/>
  <c r="H10" i="19"/>
  <c r="I11" i="10"/>
  <c r="L43" i="16"/>
  <c r="J39" i="16"/>
  <c r="H38" i="3"/>
  <c r="G7" i="16"/>
  <c r="H29" i="16"/>
  <c r="I42" i="16"/>
  <c r="J14" i="16"/>
  <c r="F14" i="16"/>
  <c r="G20" i="16"/>
  <c r="F20" i="16"/>
  <c r="I8" i="16"/>
  <c r="K3" i="16"/>
  <c r="F7" i="16"/>
  <c r="H7" i="16"/>
  <c r="I7" i="16"/>
  <c r="J7" i="16"/>
  <c r="K7" i="16"/>
  <c r="L7" i="16"/>
  <c r="M7" i="16"/>
  <c r="N7" i="16"/>
  <c r="P7" i="16"/>
  <c r="Q7" i="16"/>
  <c r="F8" i="16"/>
  <c r="G8" i="16"/>
  <c r="H8" i="16"/>
  <c r="J8" i="16"/>
  <c r="K8" i="16"/>
  <c r="L8" i="16"/>
  <c r="M8" i="16"/>
  <c r="N8" i="16"/>
  <c r="O8" i="16"/>
  <c r="P8" i="16"/>
  <c r="Q8" i="16"/>
  <c r="F9" i="16"/>
  <c r="G9" i="16"/>
  <c r="H9" i="16"/>
  <c r="I9" i="16"/>
  <c r="J9" i="16"/>
  <c r="K9" i="16"/>
  <c r="L9" i="16"/>
  <c r="M9" i="16"/>
  <c r="N9" i="16"/>
  <c r="O9" i="16"/>
  <c r="P9" i="16"/>
  <c r="Q9" i="16"/>
  <c r="G14" i="16"/>
  <c r="H14" i="16"/>
  <c r="I14" i="16"/>
  <c r="K14" i="16"/>
  <c r="L14" i="16"/>
  <c r="M14" i="16"/>
  <c r="N14" i="16"/>
  <c r="O14" i="16"/>
  <c r="P14" i="16"/>
  <c r="Q14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H20" i="16"/>
  <c r="I20" i="16"/>
  <c r="J20" i="16"/>
  <c r="K20" i="16"/>
  <c r="L20" i="16"/>
  <c r="M20" i="16"/>
  <c r="N20" i="16"/>
  <c r="O20" i="16"/>
  <c r="P20" i="16"/>
  <c r="Q20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F29" i="16"/>
  <c r="G29" i="16"/>
  <c r="I29" i="16"/>
  <c r="J29" i="16"/>
  <c r="K29" i="16"/>
  <c r="L29" i="16"/>
  <c r="M29" i="16"/>
  <c r="N29" i="16"/>
  <c r="O29" i="16"/>
  <c r="P29" i="16"/>
  <c r="Q29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F38" i="16"/>
  <c r="K43" i="16"/>
  <c r="K40" i="16"/>
  <c r="L40" i="16"/>
  <c r="F39" i="16"/>
  <c r="H39" i="16"/>
  <c r="I39" i="16"/>
  <c r="K39" i="16"/>
  <c r="M39" i="16"/>
  <c r="N39" i="16"/>
  <c r="O39" i="16"/>
  <c r="P39" i="16"/>
  <c r="F40" i="16"/>
  <c r="G40" i="16"/>
  <c r="H40" i="16"/>
  <c r="I40" i="16"/>
  <c r="J40" i="16"/>
  <c r="M40" i="16"/>
  <c r="N40" i="16"/>
  <c r="O40" i="16"/>
  <c r="P40" i="16"/>
  <c r="H38" i="6"/>
  <c r="I11" i="6"/>
  <c r="I12" i="7"/>
  <c r="H27" i="7"/>
  <c r="H39" i="7"/>
  <c r="F47" i="16"/>
  <c r="G47" i="16"/>
  <c r="F3" i="12"/>
  <c r="D5" i="12"/>
  <c r="I11" i="12"/>
  <c r="H26" i="12"/>
  <c r="H38" i="12"/>
  <c r="D40" i="12"/>
  <c r="D42" i="12"/>
  <c r="Q42" i="16"/>
  <c r="Q41" i="16"/>
  <c r="D48" i="12"/>
  <c r="F52" i="12"/>
  <c r="F3" i="11"/>
  <c r="D5" i="11"/>
  <c r="I11" i="11"/>
  <c r="H26" i="11"/>
  <c r="I39" i="11" s="1"/>
  <c r="H38" i="11"/>
  <c r="D40" i="11"/>
  <c r="D42" i="11"/>
  <c r="P42" i="16"/>
  <c r="P41" i="16"/>
  <c r="D48" i="11"/>
  <c r="F52" i="11"/>
  <c r="F3" i="10"/>
  <c r="D5" i="10"/>
  <c r="H26" i="10"/>
  <c r="H38" i="10"/>
  <c r="D40" i="10"/>
  <c r="D42" i="10"/>
  <c r="O42" i="16"/>
  <c r="O41" i="16"/>
  <c r="D48" i="10"/>
  <c r="F52" i="10"/>
  <c r="F3" i="9"/>
  <c r="D5" i="9"/>
  <c r="I11" i="9"/>
  <c r="H26" i="9"/>
  <c r="H38" i="9"/>
  <c r="D40" i="9"/>
  <c r="D42" i="9"/>
  <c r="N42" i="16"/>
  <c r="N41" i="16"/>
  <c r="D48" i="9"/>
  <c r="F52" i="9"/>
  <c r="F3" i="8"/>
  <c r="D5" i="8"/>
  <c r="I11" i="8"/>
  <c r="H26" i="8"/>
  <c r="H38" i="8"/>
  <c r="D40" i="8"/>
  <c r="D42" i="8"/>
  <c r="M42" i="16"/>
  <c r="M41" i="16"/>
  <c r="D48" i="8"/>
  <c r="F52" i="8"/>
  <c r="F3" i="7"/>
  <c r="D5" i="7"/>
  <c r="D41" i="7"/>
  <c r="D43" i="7"/>
  <c r="L42" i="16"/>
  <c r="L41" i="16"/>
  <c r="D49" i="7"/>
  <c r="F53" i="7"/>
  <c r="F3" i="6"/>
  <c r="D5" i="6"/>
  <c r="H26" i="6"/>
  <c r="D40" i="6"/>
  <c r="D42" i="6"/>
  <c r="K42" i="16"/>
  <c r="K41" i="16"/>
  <c r="D48" i="6"/>
  <c r="F52" i="6"/>
  <c r="F3" i="5"/>
  <c r="D5" i="5"/>
  <c r="I11" i="5"/>
  <c r="H26" i="5"/>
  <c r="H38" i="5"/>
  <c r="D40" i="5"/>
  <c r="D42" i="5"/>
  <c r="J42" i="16"/>
  <c r="J41" i="16"/>
  <c r="D48" i="5"/>
  <c r="F52" i="5"/>
  <c r="F3" i="4"/>
  <c r="D5" i="4"/>
  <c r="I11" i="4"/>
  <c r="H26" i="4"/>
  <c r="H38" i="4"/>
  <c r="D40" i="4"/>
  <c r="D42" i="4"/>
  <c r="I41" i="16"/>
  <c r="D48" i="4"/>
  <c r="F52" i="4"/>
  <c r="F3" i="3"/>
  <c r="D5" i="3"/>
  <c r="I11" i="3"/>
  <c r="H26" i="3"/>
  <c r="D40" i="3"/>
  <c r="D42" i="3"/>
  <c r="H42" i="16"/>
  <c r="H41" i="16"/>
  <c r="D48" i="3"/>
  <c r="F52" i="3"/>
  <c r="F3" i="2"/>
  <c r="D5" i="2"/>
  <c r="I11" i="2"/>
  <c r="H26" i="2"/>
  <c r="H38" i="2"/>
  <c r="D40" i="2"/>
  <c r="D42" i="2"/>
  <c r="G42" i="16"/>
  <c r="G41" i="16"/>
  <c r="G43" i="16"/>
  <c r="D48" i="2"/>
  <c r="F3" i="1"/>
  <c r="D5" i="1"/>
  <c r="F42" i="16"/>
  <c r="F43" i="16"/>
  <c r="O7" i="16"/>
  <c r="S25" i="16" l="1"/>
  <c r="G22" i="19"/>
  <c r="S10" i="16"/>
  <c r="I39" i="8"/>
  <c r="R9" i="16"/>
  <c r="I7" i="19" s="1"/>
  <c r="J7" i="19" s="1"/>
  <c r="I15" i="1"/>
  <c r="S14" i="16"/>
  <c r="S22" i="16" s="1"/>
  <c r="F42" i="14"/>
  <c r="H36" i="19"/>
  <c r="L10" i="16"/>
  <c r="I39" i="6"/>
  <c r="I39" i="12"/>
  <c r="O34" i="16"/>
  <c r="L22" i="16"/>
  <c r="G22" i="16"/>
  <c r="I39" i="2"/>
  <c r="R18" i="16"/>
  <c r="I18" i="19" s="1"/>
  <c r="C50" i="1"/>
  <c r="G34" i="16"/>
  <c r="L34" i="16"/>
  <c r="Q34" i="16"/>
  <c r="J10" i="16"/>
  <c r="I10" i="16"/>
  <c r="N10" i="16"/>
  <c r="S34" i="16"/>
  <c r="R33" i="16"/>
  <c r="I33" i="19" s="1"/>
  <c r="R39" i="16"/>
  <c r="P34" i="16"/>
  <c r="I22" i="16"/>
  <c r="P10" i="16"/>
  <c r="H34" i="16"/>
  <c r="K22" i="16"/>
  <c r="K10" i="16"/>
  <c r="M10" i="16"/>
  <c r="M34" i="16"/>
  <c r="O10" i="16"/>
  <c r="J34" i="16"/>
  <c r="K34" i="16"/>
  <c r="R8" i="16"/>
  <c r="I6" i="19" s="1"/>
  <c r="J6" i="19" s="1"/>
  <c r="R29" i="16"/>
  <c r="T29" i="16" s="1"/>
  <c r="N22" i="16"/>
  <c r="H10" i="16"/>
  <c r="G10" i="16"/>
  <c r="Q10" i="16"/>
  <c r="Q22" i="16"/>
  <c r="R19" i="16"/>
  <c r="I19" i="19" s="1"/>
  <c r="P22" i="16"/>
  <c r="I39" i="10"/>
  <c r="O22" i="16"/>
  <c r="I39" i="9"/>
  <c r="N34" i="16"/>
  <c r="M22" i="16"/>
  <c r="I40" i="7"/>
  <c r="R26" i="16"/>
  <c r="T26" i="16" s="1"/>
  <c r="I39" i="5"/>
  <c r="J22" i="16"/>
  <c r="I34" i="16"/>
  <c r="R17" i="16"/>
  <c r="I17" i="19" s="1"/>
  <c r="R20" i="16"/>
  <c r="T20" i="16" s="1"/>
  <c r="I39" i="4"/>
  <c r="R31" i="16"/>
  <c r="I31" i="19" s="1"/>
  <c r="H22" i="16"/>
  <c r="R40" i="16"/>
  <c r="I8" i="19" s="1"/>
  <c r="J8" i="19" s="1"/>
  <c r="I39" i="3"/>
  <c r="I42" i="2"/>
  <c r="R27" i="16"/>
  <c r="I27" i="19" s="1"/>
  <c r="I39" i="1"/>
  <c r="R32" i="16"/>
  <c r="I32" i="19" s="1"/>
  <c r="F22" i="16"/>
  <c r="F10" i="16"/>
  <c r="R30" i="16"/>
  <c r="T30" i="16" s="1"/>
  <c r="R21" i="16"/>
  <c r="T21" i="16" s="1"/>
  <c r="F34" i="16"/>
  <c r="R41" i="16"/>
  <c r="R42" i="16"/>
  <c r="R15" i="16"/>
  <c r="F45" i="16"/>
  <c r="R28" i="16"/>
  <c r="R25" i="16"/>
  <c r="R16" i="16"/>
  <c r="I16" i="19" s="1"/>
  <c r="R14" i="16"/>
  <c r="R7" i="16"/>
  <c r="T9" i="16" l="1"/>
  <c r="F50" i="16"/>
  <c r="I40" i="1"/>
  <c r="I52" i="1" s="1"/>
  <c r="T33" i="16"/>
  <c r="I29" i="19"/>
  <c r="I20" i="19"/>
  <c r="T19" i="16"/>
  <c r="I26" i="19"/>
  <c r="I21" i="19"/>
  <c r="T32" i="16"/>
  <c r="T27" i="16"/>
  <c r="I30" i="19"/>
  <c r="R22" i="16"/>
  <c r="I14" i="19"/>
  <c r="T14" i="16"/>
  <c r="G38" i="16"/>
  <c r="F48" i="16"/>
  <c r="T7" i="16"/>
  <c r="R10" i="16"/>
  <c r="T10" i="16" s="1"/>
  <c r="I5" i="19"/>
  <c r="J5" i="19" s="1"/>
  <c r="I15" i="19"/>
  <c r="T15" i="16"/>
  <c r="T25" i="16"/>
  <c r="I25" i="19"/>
  <c r="R34" i="16"/>
  <c r="T34" i="16" s="1"/>
  <c r="I47" i="16"/>
  <c r="T28" i="16"/>
  <c r="I28" i="19"/>
  <c r="I5" i="2" l="1"/>
  <c r="G46" i="16" s="1"/>
  <c r="I10" i="19"/>
  <c r="J10" i="19" s="1"/>
  <c r="I34" i="19"/>
  <c r="I22" i="19"/>
  <c r="J47" i="16"/>
  <c r="R35" i="16"/>
  <c r="T22" i="16"/>
  <c r="I36" i="19" l="1"/>
  <c r="J36" i="19" s="1"/>
  <c r="K47" i="16"/>
  <c r="L47" i="16" l="1"/>
  <c r="M47" i="16" l="1"/>
  <c r="O47" i="16" l="1"/>
  <c r="N47" i="16"/>
  <c r="P47" i="16" l="1"/>
  <c r="Q47" i="16" l="1"/>
  <c r="H49" i="16" l="1"/>
  <c r="I51" i="4" l="1"/>
  <c r="I51" i="5" l="1"/>
  <c r="J49" i="16" s="1"/>
  <c r="I49" i="16"/>
  <c r="I51" i="6" l="1"/>
  <c r="K49" i="16" s="1"/>
  <c r="I52" i="7" l="1"/>
  <c r="L49" i="16" s="1"/>
  <c r="I51" i="8" l="1"/>
  <c r="M49" i="16" s="1"/>
  <c r="I51" i="9" l="1"/>
  <c r="N49" i="16" s="1"/>
  <c r="I51" i="10" l="1"/>
  <c r="O49" i="16" s="1"/>
  <c r="I51" i="11"/>
  <c r="P49" i="16" s="1"/>
  <c r="I51" i="12" l="1"/>
  <c r="Q49" i="16" l="1"/>
  <c r="I15" i="2"/>
  <c r="I40" i="2" s="1"/>
  <c r="I48" i="2"/>
  <c r="C50" i="2" s="1"/>
  <c r="G44" i="16"/>
  <c r="G45" i="16" l="1"/>
  <c r="I5" i="3"/>
  <c r="I53" i="2"/>
  <c r="I42" i="3"/>
  <c r="H46" i="16" l="1"/>
  <c r="H38" i="16"/>
  <c r="G48" i="16"/>
  <c r="G50" i="16"/>
  <c r="G14" i="3"/>
  <c r="C50" i="3" s="1"/>
  <c r="H44" i="16"/>
  <c r="I48" i="3"/>
  <c r="I42" i="4" s="1"/>
  <c r="H43" i="16"/>
  <c r="H45" i="16" l="1"/>
  <c r="I38" i="16" s="1"/>
  <c r="I15" i="3"/>
  <c r="I40" i="3" s="1"/>
  <c r="I5" i="4" s="1"/>
  <c r="H48" i="16" l="1"/>
  <c r="H50" i="16"/>
  <c r="I52" i="3"/>
  <c r="I46" i="16"/>
  <c r="I44" i="16"/>
  <c r="I48" i="4"/>
  <c r="I42" i="5" s="1"/>
  <c r="H14" i="4"/>
  <c r="I15" i="4" s="1"/>
  <c r="I40" i="4" s="1"/>
  <c r="I43" i="16"/>
  <c r="I45" i="16" l="1"/>
  <c r="J38" i="16" s="1"/>
  <c r="C50" i="4"/>
  <c r="I5" i="5"/>
  <c r="I52" i="4"/>
  <c r="I50" i="16" l="1"/>
  <c r="I48" i="16"/>
  <c r="J46" i="16"/>
  <c r="J44" i="16"/>
  <c r="C50" i="5"/>
  <c r="I48" i="5"/>
  <c r="I42" i="6" s="1"/>
  <c r="J43" i="16"/>
  <c r="J45" i="16" s="1"/>
  <c r="H14" i="5"/>
  <c r="I15" i="5" s="1"/>
  <c r="I40" i="5" s="1"/>
  <c r="K38" i="16" l="1"/>
  <c r="J50" i="16"/>
  <c r="J48" i="16"/>
  <c r="I5" i="6"/>
  <c r="I52" i="5"/>
  <c r="K46" i="16" l="1"/>
  <c r="I48" i="6"/>
  <c r="I43" i="7" s="1"/>
  <c r="K44" i="16"/>
  <c r="K45" i="16" s="1"/>
  <c r="G14" i="6"/>
  <c r="C50" i="6" s="1"/>
  <c r="I15" i="6"/>
  <c r="I40" i="6" s="1"/>
  <c r="I5" i="7" s="1"/>
  <c r="L46" i="16" l="1"/>
  <c r="K50" i="16"/>
  <c r="L38" i="16"/>
  <c r="K48" i="16"/>
  <c r="I52" i="6"/>
  <c r="L44" i="16"/>
  <c r="I49" i="7"/>
  <c r="I42" i="8" s="1"/>
  <c r="G15" i="7"/>
  <c r="C51" i="7" s="1"/>
  <c r="I16" i="7" l="1"/>
  <c r="I41" i="7" s="1"/>
  <c r="I5" i="8" s="1"/>
  <c r="L45" i="16"/>
  <c r="I53" i="7" l="1"/>
  <c r="M38" i="16"/>
  <c r="L50" i="16"/>
  <c r="L48" i="16"/>
  <c r="M46" i="16"/>
  <c r="M44" i="16"/>
  <c r="G14" i="8"/>
  <c r="C50" i="8" s="1"/>
  <c r="I48" i="8"/>
  <c r="I42" i="9" s="1"/>
  <c r="H14" i="8"/>
  <c r="I15" i="8" s="1"/>
  <c r="I40" i="8" s="1"/>
  <c r="M43" i="16"/>
  <c r="M45" i="16" l="1"/>
  <c r="N38" i="16" s="1"/>
  <c r="I52" i="8"/>
  <c r="I5" i="9"/>
  <c r="M48" i="16" l="1"/>
  <c r="M50" i="16"/>
  <c r="N46" i="16"/>
  <c r="N44" i="16"/>
  <c r="G14" i="9"/>
  <c r="C50" i="9"/>
  <c r="I48" i="9"/>
  <c r="I42" i="10" s="1"/>
  <c r="N43" i="16"/>
  <c r="H14" i="9"/>
  <c r="I15" i="9"/>
  <c r="I40" i="9" s="1"/>
  <c r="N45" i="16" l="1"/>
  <c r="O38" i="16" s="1"/>
  <c r="I52" i="9"/>
  <c r="I5" i="10"/>
  <c r="O46" i="16" s="1"/>
  <c r="O44" i="16"/>
  <c r="G14" i="10"/>
  <c r="C50" i="10" s="1"/>
  <c r="O43" i="16"/>
  <c r="H14" i="10"/>
  <c r="I48" i="10"/>
  <c r="I42" i="11" s="1"/>
  <c r="N48" i="16" l="1"/>
  <c r="N50" i="16"/>
  <c r="O45" i="16"/>
  <c r="P38" i="16" s="1"/>
  <c r="I15" i="10"/>
  <c r="I40" i="10" s="1"/>
  <c r="I52" i="10" s="1"/>
  <c r="O48" i="16" l="1"/>
  <c r="O50" i="16"/>
  <c r="I5" i="11"/>
  <c r="P46" i="16" s="1"/>
  <c r="P44" i="16"/>
  <c r="C50" i="11"/>
  <c r="P43" i="16"/>
  <c r="H14" i="11"/>
  <c r="I48" i="11"/>
  <c r="I42" i="12" s="1"/>
  <c r="P45" i="16" l="1"/>
  <c r="P48" i="16" s="1"/>
  <c r="I15" i="11"/>
  <c r="I40" i="11" s="1"/>
  <c r="I52" i="11" s="1"/>
  <c r="P50" i="16"/>
  <c r="Q38" i="16"/>
  <c r="I5" i="12" l="1"/>
  <c r="Q46" i="16" s="1"/>
  <c r="Q44" i="16"/>
  <c r="R44" i="16" s="1"/>
  <c r="G14" i="12"/>
  <c r="C50" i="12" s="1"/>
  <c r="I48" i="12"/>
  <c r="H14" i="12"/>
  <c r="Q43" i="16"/>
  <c r="R43" i="16" s="1"/>
  <c r="Q45" i="16"/>
  <c r="Q48" i="16" s="1"/>
  <c r="I15" i="12" l="1"/>
  <c r="I40" i="12" s="1"/>
  <c r="I52" i="12" s="1"/>
  <c r="Q50" i="16"/>
</calcChain>
</file>

<file path=xl/sharedStrings.xml><?xml version="1.0" encoding="utf-8"?>
<sst xmlns="http://schemas.openxmlformats.org/spreadsheetml/2006/main" count="928" uniqueCount="320">
  <si>
    <t xml:space="preserve">        COLORADO FEDERATION OF CHAPTERS</t>
  </si>
  <si>
    <t xml:space="preserve">      </t>
  </si>
  <si>
    <t>RECEIPTS:</t>
  </si>
  <si>
    <t xml:space="preserve">          Total Receipts</t>
  </si>
  <si>
    <t>Transfer to savings</t>
  </si>
  <si>
    <t>Transfer from savings</t>
  </si>
  <si>
    <t>TOTAL TO BE ACCOUNTED FOR (Chkg. Acct.)</t>
  </si>
  <si>
    <t>DISBURSEMENTS</t>
  </si>
  <si>
    <t>Transfer from checking</t>
  </si>
  <si>
    <t>Transfer to checking</t>
  </si>
  <si>
    <t>CERTIFICATE OF DEPOSIT</t>
  </si>
  <si>
    <t xml:space="preserve">      TREASURER'S REPORT</t>
  </si>
  <si>
    <t xml:space="preserve">       F-2  Visits to chapters</t>
  </si>
  <si>
    <t xml:space="preserve">       A-1  President's Office Operations</t>
  </si>
  <si>
    <t xml:space="preserve">       F-3  Stimulating Cooperation among Chapters</t>
  </si>
  <si>
    <t xml:space="preserve">     Deposit</t>
  </si>
  <si>
    <t xml:space="preserve">       F-9  Other Federation Activities</t>
  </si>
  <si>
    <t xml:space="preserve">       F-8  Increasing Membership  </t>
  </si>
  <si>
    <t xml:space="preserve">      Per capita funds</t>
  </si>
  <si>
    <t xml:space="preserve">       F-1  Stimulating Weak Chapters</t>
  </si>
  <si>
    <t xml:space="preserve">       F-5  Monitoring National Legislation</t>
  </si>
  <si>
    <t xml:space="preserve">       A-2  Elected Officer's Operations</t>
  </si>
  <si>
    <t xml:space="preserve">      10% Funds Rebate - December</t>
  </si>
  <si>
    <t>BUDGET</t>
  </si>
  <si>
    <t>A-3 Appointed Officer Operations</t>
  </si>
  <si>
    <t>A-4 Standing Committee Reports</t>
  </si>
  <si>
    <t>A-7 Miscellaneous and Adjustments</t>
  </si>
  <si>
    <t>A-8 Office Supplies</t>
  </si>
  <si>
    <t>Field Services</t>
  </si>
  <si>
    <t>ESTIMATED INCOME</t>
  </si>
  <si>
    <t>Total Estimated Income</t>
  </si>
  <si>
    <t>Total Funds Available</t>
  </si>
  <si>
    <t>ESTIMATED DISBURSEMENTS</t>
  </si>
  <si>
    <r>
      <t xml:space="preserve"> </t>
    </r>
    <r>
      <rPr>
        <u/>
        <sz val="10"/>
        <rFont val="Arial"/>
        <family val="2"/>
      </rPr>
      <t>Administrative Services</t>
    </r>
  </si>
  <si>
    <t xml:space="preserve"> A-1 President Office Operations</t>
  </si>
  <si>
    <t xml:space="preserve"> A-2 Elected Officer Operations</t>
  </si>
  <si>
    <t xml:space="preserve"> A-3 Appointed Officer Operations</t>
  </si>
  <si>
    <t xml:space="preserve"> A-4 Standing Committee Reports</t>
  </si>
  <si>
    <t xml:space="preserve"> A-5 Special Committee Reports</t>
  </si>
  <si>
    <t xml:space="preserve"> A-6 Committee's Mileage</t>
  </si>
  <si>
    <t xml:space="preserve"> A-7 Miscellaneous and Adjustments</t>
  </si>
  <si>
    <t xml:space="preserve"> A-8 Office Supplies</t>
  </si>
  <si>
    <t>Subtotal Administrative Services</t>
  </si>
  <si>
    <t xml:space="preserve"> F-1 Organize, Stimulate, Reactivate Chapters</t>
  </si>
  <si>
    <t xml:space="preserve"> F-2 Visit Chapters (Pres. &amp; Fed Officers)</t>
  </si>
  <si>
    <t xml:space="preserve"> F-3 Stimulating Cooperation in Chapters</t>
  </si>
  <si>
    <t>1/</t>
  </si>
  <si>
    <t xml:space="preserve"> F-4 Vigil on State Legislation</t>
  </si>
  <si>
    <t xml:space="preserve"> F-5 Vigil on National Legislation</t>
  </si>
  <si>
    <t xml:space="preserve"> F-6 Civic Participation</t>
  </si>
  <si>
    <t>2/</t>
  </si>
  <si>
    <t xml:space="preserve"> F-7 Get Non-member Chapters to Join</t>
  </si>
  <si>
    <t xml:space="preserve"> F-8 Increasing Membership</t>
  </si>
  <si>
    <t xml:space="preserve"> F-9 Incentives-Act. In Promotion of NARFE</t>
  </si>
  <si>
    <t>Subtotal-Field Services</t>
  </si>
  <si>
    <t>Total Estimated Disbursements</t>
  </si>
  <si>
    <t>Approved by Budget and Finance Committee</t>
  </si>
  <si>
    <t>Larry J. Schluntz, Budget and Finance Committee Chair</t>
  </si>
  <si>
    <t xml:space="preserve">      10% Funds Rebate - January</t>
  </si>
  <si>
    <t>A-5 Special Committee reports</t>
  </si>
  <si>
    <t>Subtotal Field services</t>
  </si>
  <si>
    <t xml:space="preserve">       F-6 Civic participation</t>
  </si>
  <si>
    <t xml:space="preserve">       F-7 Get non-member chapters to join</t>
  </si>
  <si>
    <t xml:space="preserve">       A-3 Appointed Officer Operations</t>
  </si>
  <si>
    <t xml:space="preserve">       A-4 Standing Committee Reports</t>
  </si>
  <si>
    <t xml:space="preserve">       A-5 Special Committee reports</t>
  </si>
  <si>
    <t xml:space="preserve">       A-6 Committee Mieage</t>
  </si>
  <si>
    <t xml:space="preserve">       A-7 Miscellaneous and Adjustments</t>
  </si>
  <si>
    <t>DISBURSEMENTS:</t>
  </si>
  <si>
    <r>
      <t xml:space="preserve">       </t>
    </r>
    <r>
      <rPr>
        <u/>
        <sz val="10"/>
        <rFont val="Arial"/>
        <family val="2"/>
      </rPr>
      <t>Administrative Services</t>
    </r>
  </si>
  <si>
    <r>
      <t xml:space="preserve">       </t>
    </r>
    <r>
      <rPr>
        <u/>
        <sz val="10"/>
        <rFont val="Arial"/>
        <family val="2"/>
      </rPr>
      <t>Field Services</t>
    </r>
  </si>
  <si>
    <t xml:space="preserve">          January 1-31, </t>
  </si>
  <si>
    <t>BALANCE ON HAND DECEMBER 31,</t>
  </si>
  <si>
    <t>(CHKG ACCT)</t>
  </si>
  <si>
    <t>SAVINGS ACCOUNT from previous year-----------------------------------------------------&gt;</t>
  </si>
  <si>
    <t>Setup page</t>
  </si>
  <si>
    <t>TOTAL ACCOUNTED FOR ON JANUARY 31,</t>
  </si>
  <si>
    <t>(Svgs Acct.)</t>
  </si>
  <si>
    <t xml:space="preserve">       BALANCE ON HAND January 31,  </t>
  </si>
  <si>
    <t xml:space="preserve">       A-8 Office Supplies</t>
  </si>
  <si>
    <t>Total Disbursements</t>
  </si>
  <si>
    <t xml:space="preserve">       F-4  Vigil on state legislation</t>
  </si>
  <si>
    <t>(Chkg. Acct.)</t>
  </si>
  <si>
    <t xml:space="preserve">                SAVINGS ACCOUNT December 31,               </t>
  </si>
  <si>
    <t xml:space="preserve">  BALANCE ON HAND JANUARY 31,</t>
  </si>
  <si>
    <t>February 1-28,</t>
  </si>
  <si>
    <t>March 1-31,</t>
  </si>
  <si>
    <t>BALANCE ON HAND FEBRUARY 28,</t>
  </si>
  <si>
    <t xml:space="preserve">   April 1-30, </t>
  </si>
  <si>
    <t xml:space="preserve">May 1-31, </t>
  </si>
  <si>
    <t xml:space="preserve">          June 1-30,</t>
  </si>
  <si>
    <t xml:space="preserve">          July 1-31, </t>
  </si>
  <si>
    <t xml:space="preserve">August 1-31, </t>
  </si>
  <si>
    <t xml:space="preserve">     September 1-30, </t>
  </si>
  <si>
    <t xml:space="preserve">  October 1-31, </t>
  </si>
  <si>
    <t>BALANCE ON HAND NOVEMBER 31,</t>
  </si>
  <si>
    <t>BALANCE ON HAND OCTOBER 31,</t>
  </si>
  <si>
    <t xml:space="preserve">   BALANCE ON HAND JANUARY 31,</t>
  </si>
  <si>
    <t xml:space="preserve">       BALANCE ON HAND MARCH 31,</t>
  </si>
  <si>
    <t>BALANCE ON HAND APRIL 30,</t>
  </si>
  <si>
    <t>BALANCE ON HAND MAY 31,</t>
  </si>
  <si>
    <t>BALANCE ON HAND JUNE 30,</t>
  </si>
  <si>
    <t>BALANCE ON HAND JULY 31,</t>
  </si>
  <si>
    <t>BALANCE ON HAND AUGUST 31,</t>
  </si>
  <si>
    <t>BALANCE ON HAND SEPTEMBER 30,</t>
  </si>
  <si>
    <t xml:space="preserve">      10% Funds Rebate - November</t>
  </si>
  <si>
    <t xml:space="preserve">      10% Funds Rebate - October</t>
  </si>
  <si>
    <t xml:space="preserve">      10% Funds Rebate - March</t>
  </si>
  <si>
    <t xml:space="preserve">      10% Funds Rebate - April</t>
  </si>
  <si>
    <t xml:space="preserve">      10% Funds Rebate - May</t>
  </si>
  <si>
    <t xml:space="preserve">      10% Funds Rebate - August</t>
  </si>
  <si>
    <t xml:space="preserve">  BALANCE ON HAND FEBRUARY 28,</t>
  </si>
  <si>
    <t xml:space="preserve">       SAVINGS ACCOUNT January 31,</t>
  </si>
  <si>
    <t xml:space="preserve">       F-6  Civic participation</t>
  </si>
  <si>
    <t xml:space="preserve">       F-7  Get non-member chapters to join</t>
  </si>
  <si>
    <t xml:space="preserve">  BALANCE ON HAND MARCH 31,</t>
  </si>
  <si>
    <t xml:space="preserve">  BALANCE ON HAND APRIL 30,</t>
  </si>
  <si>
    <t xml:space="preserve">  BALANCE ON HAND MAY 31,</t>
  </si>
  <si>
    <t xml:space="preserve">  BALANCE ON HAND JUNE 30,</t>
  </si>
  <si>
    <t xml:space="preserve">  BALANCE ON HAND JULY 31,</t>
  </si>
  <si>
    <t xml:space="preserve">  BALANCE ON HAND AUGUST 31,</t>
  </si>
  <si>
    <t xml:space="preserve">  BALANCE ON HAND SEPTEMBER 30,</t>
  </si>
  <si>
    <t xml:space="preserve">  BALANCE ON HAND OCTOBER 31,</t>
  </si>
  <si>
    <t xml:space="preserve">  BALANCE ON HAND NOVEMBER 30,</t>
  </si>
  <si>
    <t xml:space="preserve">  BALANCE ON HAND DECEMBER 31,</t>
  </si>
  <si>
    <t xml:space="preserve">                SAVINGS ACCOUNT November 30,               </t>
  </si>
  <si>
    <t xml:space="preserve">                SAVINGS ACCOUNT February 28,               </t>
  </si>
  <si>
    <t xml:space="preserve">         SAVINGS ACCOUNT March 31,               </t>
  </si>
  <si>
    <t xml:space="preserve">           SAVINGS ACCOUNT April 30,               </t>
  </si>
  <si>
    <t xml:space="preserve">            SAVINGS ACCOUNT May31,               </t>
  </si>
  <si>
    <t xml:space="preserve">           SAVINGS ACCOUNT June 30,               </t>
  </si>
  <si>
    <t xml:space="preserve">            SAVINGS ACCOUNT July 31,               </t>
  </si>
  <si>
    <t xml:space="preserve">       SAVINGS ACCOUNT August 31,               </t>
  </si>
  <si>
    <t xml:space="preserve">      SAVINGS ACCOUNT October 31,               </t>
  </si>
  <si>
    <t xml:space="preserve">                SAVINGS ACCOUNT September 30,               </t>
  </si>
  <si>
    <t xml:space="preserve">     BALANCE ON HAND February 28,  </t>
  </si>
  <si>
    <t xml:space="preserve">       BALANCE ON HAND March 30,  </t>
  </si>
  <si>
    <t xml:space="preserve">       BALANCE ON HAND April 30,  </t>
  </si>
  <si>
    <t xml:space="preserve">            BALANCE ON HAND May 30,  </t>
  </si>
  <si>
    <t xml:space="preserve">       BALANCE ON HAND June 30,  </t>
  </si>
  <si>
    <t xml:space="preserve">       BALANCE ON HAND July 31,  </t>
  </si>
  <si>
    <t xml:space="preserve">          BALANCE ON HAND August 31,  </t>
  </si>
  <si>
    <t xml:space="preserve">       BALANCE ON HAND October 31,  </t>
  </si>
  <si>
    <t xml:space="preserve">       BALANCE ON HAND November 30,  </t>
  </si>
  <si>
    <t xml:space="preserve">       BALANCE ON HAND December 31,  </t>
  </si>
  <si>
    <t xml:space="preserve">       A-7 Miscellaneous and Adjustments*</t>
  </si>
  <si>
    <t>Addendum:</t>
  </si>
  <si>
    <t>A-1  President's Office Operations</t>
  </si>
  <si>
    <t>A-2  Elected Officer's Operations</t>
  </si>
  <si>
    <t>F-2  Visits to chapters</t>
  </si>
  <si>
    <t>F-1  Stimulating Weak Chapters</t>
  </si>
  <si>
    <t>F-3  Stimulating Cooperation among Chapters</t>
  </si>
  <si>
    <t>F-4  Vigil on state legislation</t>
  </si>
  <si>
    <t>F-5  Monitoring National Legislation</t>
  </si>
  <si>
    <t>F-6  Civic participation</t>
  </si>
  <si>
    <t>F-7  Get non-member chapters to join</t>
  </si>
  <si>
    <t xml:space="preserve">F-8  Increasing Membership  </t>
  </si>
  <si>
    <t>F-9  Other Federation Activities</t>
  </si>
  <si>
    <t>JAN</t>
  </si>
  <si>
    <t>FEB</t>
  </si>
  <si>
    <t>MARCH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</si>
  <si>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</si>
  <si>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</si>
  <si>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</si>
  <si>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</si>
  <si>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</si>
  <si>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</si>
  <si>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</si>
  <si>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</si>
  <si>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</si>
  <si>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TOTALS</t>
  </si>
  <si>
    <r>
      <t xml:space="preserve">       </t>
    </r>
    <r>
      <rPr>
        <u/>
        <sz val="9"/>
        <rFont val="Arial"/>
        <family val="2"/>
      </rPr>
      <t>Field Services</t>
    </r>
  </si>
  <si>
    <t>OVER/</t>
  </si>
  <si>
    <t>TOTAL ACCOUNTED FOR ON FEBRUARY 28,</t>
  </si>
  <si>
    <t>TOTAL ACCOUNTED FOR ON MARCH 31,</t>
  </si>
  <si>
    <t>TOTAL ACCOUNTED FOR ON APRIL 30,</t>
  </si>
  <si>
    <t>TOTAL ACCOUNTED FOR ON MAY 31,</t>
  </si>
  <si>
    <t>TOTAL ACCOUNTED FOR ON JUNE 30,</t>
  </si>
  <si>
    <t>TOTAL ACCOUNTED FOR ON JULY 31,</t>
  </si>
  <si>
    <t>TOTAL ACCOUNTED FOR ON AUGUST 31,</t>
  </si>
  <si>
    <t>TOTAL ACCOUNTED FOR ON SEPTEMBER 30,</t>
  </si>
  <si>
    <t>TOTAL ACCOUNTED FOR ON OCTOBER 31,</t>
  </si>
  <si>
    <t>TOTAL ACCOUNTED FOR ON NOVEMBER 30,</t>
  </si>
  <si>
    <t>TOTAL ACCOUNTED FOR ON DECEMBER 31,</t>
  </si>
  <si>
    <t>BUDGET FOR COLORADO FEDERATION OF CHAPTERS-NARFE</t>
  </si>
  <si>
    <t>(Restricted)</t>
  </si>
  <si>
    <t>Restricted Amount from previous year--------------------------------------------------------&gt;</t>
  </si>
  <si>
    <t>(Unrestricted)</t>
  </si>
  <si>
    <t>NEXT:</t>
  </si>
  <si>
    <t>Enter Interest estimates on Quarterly Report</t>
  </si>
  <si>
    <t>Printouts on "Quarter Reports" will print out the first two pages</t>
  </si>
  <si>
    <t>Sheet "Yearly Report" is for Monthly comparisons and for data to other sheets.</t>
  </si>
  <si>
    <t>Enter the PRESENT four digit year for this report in this BOX   ----------------------&gt;</t>
  </si>
  <si>
    <t>Enter the PREVIOUS four digit year for this report in this BOX   --------------------&gt;</t>
  </si>
  <si>
    <t>Enter the Ending Checking Balance from previous year in this BOX   -------------&gt;</t>
  </si>
  <si>
    <t>(These figures will carry to other sheets)</t>
  </si>
  <si>
    <t>Go to "Budget" sheet to enter Income estimates and Disbursement estimates</t>
  </si>
  <si>
    <t xml:space="preserve">        </t>
  </si>
  <si>
    <t xml:space="preserve">      Misc. Income</t>
  </si>
  <si>
    <t xml:space="preserve">      10% Funds Rebate </t>
  </si>
  <si>
    <t>YEARLY FINANCIAL REPORT</t>
  </si>
  <si>
    <t>RECEIPTS</t>
  </si>
  <si>
    <t>COLORADO FEDERATION</t>
  </si>
  <si>
    <t>CD</t>
  </si>
  <si>
    <t>UNDER %</t>
  </si>
  <si>
    <t>Balance at beginning of Year---&gt;</t>
  </si>
  <si>
    <t xml:space="preserve">    Subtotal Administrative Services</t>
  </si>
  <si>
    <t>10% rebate funds</t>
  </si>
  <si>
    <t>Per capita funds</t>
  </si>
  <si>
    <t xml:space="preserve">      Interest from Savings</t>
  </si>
  <si>
    <t xml:space="preserve">                SAVINGS ACCOUNT              </t>
  </si>
  <si>
    <t xml:space="preserve">       BALANCE ON HAND</t>
  </si>
  <si>
    <t xml:space="preserve">   Interest from Savings</t>
  </si>
  <si>
    <t>Unrestricted</t>
  </si>
  <si>
    <t>Restricted</t>
  </si>
  <si>
    <t>Transfer from checking - Restricted</t>
  </si>
  <si>
    <t>Transfer from checking - Unrestricted</t>
  </si>
  <si>
    <t>Transfer to checking - Restricted</t>
  </si>
  <si>
    <t>Transfer to checking - Unrestricted</t>
  </si>
  <si>
    <t>Total amount accounted for to date</t>
  </si>
  <si>
    <t xml:space="preserve">       A-6 Committee Mileage</t>
  </si>
  <si>
    <t>A-6 Committee Mileage</t>
  </si>
  <si>
    <t>Explanatory Notes</t>
  </si>
  <si>
    <t>Estimated Disbursements.</t>
  </si>
  <si>
    <t>Administrative Services</t>
  </si>
  <si>
    <t>F-1 Organize, Stimulate, Reactivate Chapters-It is assumed that less activity will be required here</t>
  </si>
  <si>
    <t>Approved</t>
  </si>
  <si>
    <t>Estimated Income-10% rebate and per capita income reflect the dues increase, but also a reduction</t>
  </si>
  <si>
    <t xml:space="preserve">reduction in membership.  Per capita income assumes a  membership of 5,449 to compute the </t>
  </si>
  <si>
    <t>income figure.  The total of the previous 12 months (Oct, 11 to Sept, 12) was utilized for the 10%</t>
  </si>
  <si>
    <t>rebate funds.</t>
  </si>
  <si>
    <t>A-1 President Office Operations-Increased to $1,600, which includes expenses incurred for printing</t>
  </si>
  <si>
    <t xml:space="preserve">     materials on a personal computer</t>
  </si>
  <si>
    <t xml:space="preserve">A-2 Elected Officer Operations-Stays the same as last year. </t>
  </si>
  <si>
    <t>A-8 Office supplies-Continues a decrease in printing costs with Egan Printing</t>
  </si>
  <si>
    <t xml:space="preserve">      Any costs to close chapters will be put here.</t>
  </si>
  <si>
    <t>F-2 Visit chapters-A new Federation will likely visit more chapters.</t>
  </si>
  <si>
    <t xml:space="preserve">      deletes the Board meeing in January.</t>
  </si>
  <si>
    <t xml:space="preserve">F-3 Stimulating Cooperation in Chapters- Includes the Federation cost for the state convention, but </t>
  </si>
  <si>
    <t xml:space="preserve">F-8 Increasing Membership-Increased to reflect National's continued initiative to increase membership  </t>
  </si>
  <si>
    <t xml:space="preserve">     $3,000 for 2 members to attend the Legislative training at headquarters. Increased from $2,500</t>
  </si>
  <si>
    <t xml:space="preserve">     to reflect increased transportation costs.</t>
  </si>
  <si>
    <t xml:space="preserve">F-9 Incentives and Activities in Promothion of NARFE-This includes $800 for the President </t>
  </si>
  <si>
    <t xml:space="preserve">    to attend the Presidents meeting in July, $800 for the Ptresident, $2,000 for four officers</t>
  </si>
  <si>
    <t xml:space="preserve">     and $2,000 for delegates to attend the Regional  Convention in Tuscon, AZ.</t>
  </si>
  <si>
    <t xml:space="preserve">1/ Includes Mileage for President to attend planning meetings for May convention </t>
  </si>
  <si>
    <t>3/</t>
  </si>
  <si>
    <t>2/ Includes Federation convention in May and Federation Board meeting in October</t>
  </si>
  <si>
    <t xml:space="preserve">    registration for 4 elected officers.</t>
  </si>
  <si>
    <t>3/ Includes Senior Day at Capitol</t>
  </si>
  <si>
    <t>CHECKING ACCOUNT</t>
  </si>
  <si>
    <t>Savings (Restricted)</t>
  </si>
  <si>
    <t>Savings (Unrestricted)</t>
  </si>
  <si>
    <t>Newspaper Payment</t>
  </si>
  <si>
    <t xml:space="preserve">    $2,000 for mileage for Executive Board Meetings</t>
  </si>
  <si>
    <t xml:space="preserve">    $900 for October Board Meeting</t>
  </si>
  <si>
    <t xml:space="preserve">    $3,000 for for June conference  Including President's full expenses and mileage and </t>
  </si>
  <si>
    <t xml:space="preserve">    $3,000 to conduct the offficer and by law election by mail ballot</t>
  </si>
  <si>
    <t>4/ Includes Federation President's Meeting-$1,000</t>
  </si>
  <si>
    <t xml:space="preserve">   $14,400 for 8 to attend legislative training at NARFE Headquarters in March, 2019</t>
  </si>
  <si>
    <t xml:space="preserve">   $10,000 for attendees at the Region 7 conference in Las Cruces, NM in April, 2019</t>
  </si>
  <si>
    <t>Checking Balance</t>
  </si>
  <si>
    <t>Hazel Birtle, Federation Treasurer</t>
  </si>
  <si>
    <t>December 1-31,</t>
  </si>
  <si>
    <t>November 1-30,</t>
  </si>
  <si>
    <t xml:space="preserve">      10% Funds Rebate - August &amp; September </t>
  </si>
  <si>
    <t>ACTUALS</t>
  </si>
  <si>
    <t>Misc  Income</t>
  </si>
  <si>
    <t>DIFF</t>
  </si>
  <si>
    <t xml:space="preserve">CERTIFICATE OF DEPOSIT </t>
  </si>
  <si>
    <t xml:space="preserve">       BALANCE ON HAND September 30,  </t>
  </si>
  <si>
    <t>JANUARY 1 - DECEMBER 31, 2020</t>
  </si>
  <si>
    <t>Interest-savings</t>
  </si>
  <si>
    <t>COLORADO FEDERATION OF NARFE</t>
  </si>
  <si>
    <t>JANUARY 1 - DECEMBER 31, 2020 BUDGET</t>
  </si>
  <si>
    <t>APPROVED OCTOBER 21, 2019</t>
  </si>
  <si>
    <t xml:space="preserve">Per Capita funds                                                      </t>
  </si>
  <si>
    <t>10% Funds Rebates</t>
  </si>
  <si>
    <t xml:space="preserve">Interest-checking, savings and CD </t>
  </si>
  <si>
    <t>Checking Account 7/31/19</t>
  </si>
  <si>
    <t>Savings Account on 7/31/19  (Restricted funds-$2,358.96)</t>
  </si>
  <si>
    <r>
      <t xml:space="preserve"> </t>
    </r>
    <r>
      <rPr>
        <u/>
        <sz val="10"/>
        <rFont val="Arial"/>
        <family val="2"/>
      </rPr>
      <t>Administrative Services</t>
    </r>
  </si>
  <si>
    <t>Subtotal Field Services</t>
  </si>
  <si>
    <t>1/ Includes Federation Board meeting in October.</t>
  </si>
  <si>
    <t xml:space="preserve">    $1.000 for October Board Meeting, includes cost of food</t>
  </si>
  <si>
    <t xml:space="preserve">    $1,500 for Mileage for Executive Board Meetings</t>
  </si>
  <si>
    <t>2/ Includes Senior Day at Capitol</t>
  </si>
  <si>
    <t>3/ Includes Federation President's Meeting-$1,000 and FEDcon20 in Scottsdale, AZ-$15,000</t>
  </si>
  <si>
    <t>Hazel B. Birtle, Budget and Finance Committee Chair</t>
  </si>
  <si>
    <t>Explanatory Notes:</t>
  </si>
  <si>
    <t>Estimated Income:</t>
  </si>
  <si>
    <t xml:space="preserve">Per capita income is deleted per motion passed at October 2018 board meeting. </t>
  </si>
  <si>
    <t>10% rebate income reflects a continuing reduction in membership.</t>
  </si>
  <si>
    <t xml:space="preserve"> The average of the previous 13 months is $1,270.83 for the 10% rebate funds.  This</t>
  </si>
  <si>
    <t xml:space="preserve"> was reduced to $1,250.00 per month for the coming year to derive the $15,000</t>
  </si>
  <si>
    <t>A-1 President Office Operations-This includes expenses incurred for printing materials</t>
  </si>
  <si>
    <t xml:space="preserve">      on her personal computer</t>
  </si>
  <si>
    <t>A-2 Elected Officer Operations-Increased to $1,000 based on expenditures in 2018 &amp; 2019</t>
  </si>
  <si>
    <t xml:space="preserve">A-8 Office Supplies-A nominal amount including printing business cards for officers and preparing </t>
  </si>
  <si>
    <t xml:space="preserve">       badges as needed.</t>
  </si>
  <si>
    <t>F-1 Organize, Stimulate, Reactivate Chapters-Any costs to close chapters will be put here.</t>
  </si>
  <si>
    <t>F-2 Visit chapters-Assumes Federation President will visit each chapters at least once during the year,</t>
  </si>
  <si>
    <t xml:space="preserve">       and other officials will visit various chapters during the year.</t>
  </si>
  <si>
    <t>F-3 Stimulating Cooperation in Chapters-Includes mileage for Executive Committee meetings and the</t>
  </si>
  <si>
    <t xml:space="preserve">       costs for the October Board meeting (estimating $1,500 for mileage and $1,000 for food), </t>
  </si>
  <si>
    <t>F-9 Incentives and Activities in Promotion of NARFE-Includes $1,000 for the President</t>
  </si>
  <si>
    <t xml:space="preserve">      to attend the annual President's meeting and $15,000 for the President, 5 elected officers (including</t>
  </si>
  <si>
    <t xml:space="preserve">      the National Representative) and an estimated 20 members (NTE $500 per member) to attend </t>
  </si>
  <si>
    <t xml:space="preserve">      FEDcon20.   FEDcon20 reimbursement estimate includes $1,400 for the President's cost, $3,600</t>
  </si>
  <si>
    <t xml:space="preserve">      for 5 officers to include registration, travel (airfare w/travel costs to and from the airport and </t>
  </si>
  <si>
    <t xml:space="preserve">      parking, or the equivalent in mileage for driving) and hotel costs for one night.  Also Includes ad</t>
  </si>
  <si>
    <t xml:space="preserve">      for national conference, cash awards, Federation Web site and NARFENet.    </t>
  </si>
  <si>
    <t xml:space="preserve">      10% Funds Rebate - February &amp; Additional Pymt</t>
  </si>
  <si>
    <t>CERTIFICATE OF DEPOSIT - Cashed 2/21/20</t>
  </si>
  <si>
    <t>Cashed CD $5,149 + Int 3.24</t>
  </si>
  <si>
    <t xml:space="preserve"> </t>
  </si>
  <si>
    <t>Last two 2019 newspaper pymts</t>
  </si>
  <si>
    <t xml:space="preserve">      10% Funds Rebate - Jun-Nov 2019 Recon &amp; June 2020</t>
  </si>
  <si>
    <t>and Member transfer from TN</t>
  </si>
  <si>
    <t xml:space="preserve">      10% Funds Rebate - 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</si>
</sst>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[$-409]mmmm\ d\,\ yyyy;@"/>
  </numFmts>
  <fonts count="1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9" tint="0.59999389629810485"/>
      <name val="Arial"/>
      <family val="2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1">
    <xf numFmtId="0" fontId="0" fillId="0" borderId="0" xfId="0"/>
    <xf numFmtId="6" fontId="0" fillId="0" borderId="0" xfId="0" applyNumberForma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/>
    <xf numFmtId="8" fontId="5" fillId="0" borderId="0" xfId="0" applyNumberFormat="1" applyFont="1"/>
    <xf numFmtId="8" fontId="6" fillId="0" borderId="0" xfId="0" applyNumberFormat="1" applyFont="1"/>
    <xf numFmtId="8" fontId="3" fillId="0" borderId="0" xfId="0" applyNumberFormat="1" applyFont="1"/>
    <xf numFmtId="0" fontId="7" fillId="0" borderId="0" xfId="0" applyFont="1"/>
    <xf numFmtId="6" fontId="3" fillId="0" borderId="0" xfId="0" applyNumberFormat="1" applyFont="1"/>
    <xf numFmtId="0" fontId="0" fillId="0" borderId="0" xfId="0" applyAlignment="1">
      <alignment horizontal="center"/>
    </xf>
    <xf numFmtId="8" fontId="0" fillId="0" borderId="0" xfId="0" applyNumberFormat="1"/>
    <xf numFmtId="0" fontId="4" fillId="0" borderId="0" xfId="0" applyFont="1"/>
    <xf numFmtId="8" fontId="0" fillId="0" borderId="1" xfId="0" applyNumberForma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8" fontId="0" fillId="2" borderId="2" xfId="0" applyNumberFormat="1" applyFill="1" applyBorder="1" applyProtection="1">
      <protection locked="0"/>
    </xf>
    <xf numFmtId="8" fontId="3" fillId="0" borderId="3" xfId="0" applyNumberFormat="1" applyFont="1" applyBorder="1"/>
    <xf numFmtId="0" fontId="0" fillId="0" borderId="0" xfId="0" applyAlignment="1">
      <alignment horizontal="right"/>
    </xf>
    <xf numFmtId="164" fontId="0" fillId="2" borderId="2" xfId="0" applyNumberFormat="1" applyFill="1" applyBorder="1" applyProtection="1">
      <protection locked="0"/>
    </xf>
    <xf numFmtId="8" fontId="0" fillId="0" borderId="2" xfId="0" applyNumberFormat="1" applyBorder="1"/>
    <xf numFmtId="8" fontId="4" fillId="2" borderId="2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3" fillId="0" borderId="0" xfId="0" applyFont="1" applyAlignment="1">
      <alignment horizontal="left"/>
    </xf>
    <xf numFmtId="0" fontId="0" fillId="2" borderId="0" xfId="0" applyFill="1" applyProtection="1">
      <protection locked="0"/>
    </xf>
    <xf numFmtId="164" fontId="3" fillId="0" borderId="0" xfId="0" applyNumberFormat="1" applyFont="1" applyAlignment="1" applyProtection="1">
      <alignment horizontal="right"/>
      <protection locked="0" hidden="1"/>
    </xf>
    <xf numFmtId="6" fontId="0" fillId="2" borderId="2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8" fontId="9" fillId="0" borderId="2" xfId="0" applyNumberFormat="1" applyFont="1" applyBorder="1"/>
    <xf numFmtId="8" fontId="9" fillId="3" borderId="2" xfId="0" applyNumberFormat="1" applyFont="1" applyFill="1" applyBorder="1"/>
    <xf numFmtId="164" fontId="9" fillId="3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8" fontId="9" fillId="0" borderId="0" xfId="0" applyNumberFormat="1" applyFont="1"/>
    <xf numFmtId="8" fontId="10" fillId="0" borderId="2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8" fontId="9" fillId="4" borderId="2" xfId="0" applyNumberFormat="1" applyFont="1" applyFill="1" applyBorder="1"/>
    <xf numFmtId="164" fontId="9" fillId="0" borderId="0" xfId="0" applyNumberFormat="1" applyFont="1"/>
    <xf numFmtId="164" fontId="9" fillId="0" borderId="2" xfId="0" applyNumberFormat="1" applyFont="1" applyBorder="1"/>
    <xf numFmtId="0" fontId="2" fillId="0" borderId="0" xfId="0" applyFont="1" applyAlignment="1">
      <alignment horizontal="left"/>
    </xf>
    <xf numFmtId="164" fontId="3" fillId="0" borderId="0" xfId="0" applyNumberFormat="1" applyFont="1" applyAlignment="1" applyProtection="1">
      <alignment horizontal="right"/>
      <protection locked="0"/>
    </xf>
    <xf numFmtId="0" fontId="10" fillId="0" borderId="0" xfId="0" applyFont="1"/>
    <xf numFmtId="10" fontId="9" fillId="0" borderId="0" xfId="0" applyNumberFormat="1" applyFont="1"/>
    <xf numFmtId="8" fontId="10" fillId="0" borderId="3" xfId="0" applyNumberFormat="1" applyFont="1" applyBorder="1"/>
    <xf numFmtId="8" fontId="9" fillId="5" borderId="2" xfId="0" applyNumberFormat="1" applyFont="1" applyFill="1" applyBorder="1"/>
    <xf numFmtId="0" fontId="1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5" borderId="9" xfId="0" applyNumberFormat="1" applyFont="1" applyFill="1" applyBorder="1" applyAlignment="1">
      <alignment horizontal="right"/>
    </xf>
    <xf numFmtId="8" fontId="9" fillId="2" borderId="2" xfId="0" applyNumberFormat="1" applyFont="1" applyFill="1" applyBorder="1" applyProtection="1">
      <protection locked="0"/>
    </xf>
    <xf numFmtId="8" fontId="9" fillId="0" borderId="10" xfId="0" applyNumberFormat="1" applyFont="1" applyBorder="1"/>
    <xf numFmtId="8" fontId="9" fillId="0" borderId="8" xfId="0" applyNumberFormat="1" applyFont="1" applyBorder="1"/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8" fontId="0" fillId="2" borderId="13" xfId="0" applyNumberFormat="1" applyFill="1" applyBorder="1" applyProtection="1">
      <protection locked="0"/>
    </xf>
    <xf numFmtId="0" fontId="2" fillId="0" borderId="2" xfId="0" applyFont="1" applyBorder="1"/>
    <xf numFmtId="0" fontId="0" fillId="0" borderId="2" xfId="0" applyBorder="1"/>
    <xf numFmtId="8" fontId="0" fillId="5" borderId="0" xfId="0" applyNumberFormat="1" applyFill="1" applyProtection="1">
      <protection locked="0"/>
    </xf>
    <xf numFmtId="8" fontId="0" fillId="5" borderId="2" xfId="0" applyNumberFormat="1" applyFill="1" applyBorder="1"/>
    <xf numFmtId="8" fontId="2" fillId="5" borderId="2" xfId="0" applyNumberFormat="1" applyFont="1" applyFill="1" applyBorder="1"/>
    <xf numFmtId="0" fontId="0" fillId="6" borderId="0" xfId="0" applyFill="1"/>
    <xf numFmtId="0" fontId="0" fillId="5" borderId="0" xfId="0" applyFill="1"/>
    <xf numFmtId="0" fontId="15" fillId="5" borderId="0" xfId="0" applyFont="1" applyFill="1"/>
    <xf numFmtId="8" fontId="0" fillId="0" borderId="0" xfId="0" applyNumberFormat="1" applyProtection="1">
      <protection locked="0"/>
    </xf>
    <xf numFmtId="8" fontId="1" fillId="0" borderId="0" xfId="0" applyNumberFormat="1" applyFont="1"/>
    <xf numFmtId="2" fontId="0" fillId="0" borderId="0" xfId="0" applyNumberFormat="1"/>
    <xf numFmtId="0" fontId="3" fillId="0" borderId="0" xfId="0" applyFont="1" applyAlignment="1">
      <alignment horizontal="center"/>
    </xf>
    <xf numFmtId="6" fontId="5" fillId="0" borderId="0" xfId="0" applyNumberFormat="1" applyFont="1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164" fontId="0" fillId="0" borderId="0" xfId="0" applyNumberFormat="1" applyAlignment="1">
      <alignment horizontal="left"/>
    </xf>
    <xf numFmtId="6" fontId="2" fillId="0" borderId="0" xfId="0" applyNumberFormat="1" applyFont="1"/>
    <xf numFmtId="8" fontId="2" fillId="0" borderId="0" xfId="0" applyNumberFormat="1" applyFont="1"/>
    <xf numFmtId="0" fontId="6" fillId="0" borderId="0" xfId="0" applyFont="1"/>
    <xf numFmtId="0" fontId="17" fillId="0" borderId="0" xfId="0" applyFont="1"/>
    <xf numFmtId="0" fontId="2" fillId="5" borderId="0" xfId="0" applyFont="1" applyFill="1"/>
    <xf numFmtId="0" fontId="8" fillId="5" borderId="0" xfId="0" applyFont="1" applyFill="1"/>
    <xf numFmtId="164" fontId="0" fillId="0" borderId="2" xfId="0" applyNumberFormat="1" applyBorder="1"/>
    <xf numFmtId="8" fontId="0" fillId="8" borderId="2" xfId="0" applyNumberFormat="1" applyFill="1" applyBorder="1" applyProtection="1">
      <protection locked="0"/>
    </xf>
    <xf numFmtId="8" fontId="2" fillId="2" borderId="2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164" fontId="0" fillId="0" borderId="0" xfId="0" applyNumberFormat="1" applyAlignment="1">
      <alignment horizontal="left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6" fillId="7" borderId="15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165" fontId="0" fillId="2" borderId="15" xfId="0" applyNumberFormat="1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/>
      <protection locked="0"/>
    </xf>
    <xf numFmtId="0" fontId="0" fillId="7" borderId="0" xfId="0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45720</xdr:rowOff>
    </xdr:from>
    <xdr:to>
      <xdr:col>1</xdr:col>
      <xdr:colOff>495300</xdr:colOff>
      <xdr:row>3</xdr:row>
      <xdr:rowOff>121920</xdr:rowOff>
    </xdr:to>
    <xdr:pic>
      <xdr:nvPicPr>
        <xdr:cNvPr id="5849" name="Picture 1" descr="newseal">
          <a:extLst>
            <a:ext uri="{FF2B5EF4-FFF2-40B4-BE49-F238E27FC236}">
              <a16:creationId xmlns:a16="http://schemas.microsoft.com/office/drawing/2014/main" id="{98644FC3-A7A5-4165-85A8-46AB6F4F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5720"/>
          <a:ext cx="6629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30480</xdr:rowOff>
    </xdr:from>
    <xdr:to>
      <xdr:col>1</xdr:col>
      <xdr:colOff>495300</xdr:colOff>
      <xdr:row>3</xdr:row>
      <xdr:rowOff>99060</xdr:rowOff>
    </xdr:to>
    <xdr:pic>
      <xdr:nvPicPr>
        <xdr:cNvPr id="14040" name="Picture 1" descr="newseal">
          <a:extLst>
            <a:ext uri="{FF2B5EF4-FFF2-40B4-BE49-F238E27FC236}">
              <a16:creationId xmlns:a16="http://schemas.microsoft.com/office/drawing/2014/main" id="{0C385DCC-F4DA-4248-8482-F5E93E9A1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048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0</xdr:row>
      <xdr:rowOff>22860</xdr:rowOff>
    </xdr:from>
    <xdr:to>
      <xdr:col>1</xdr:col>
      <xdr:colOff>480060</xdr:colOff>
      <xdr:row>3</xdr:row>
      <xdr:rowOff>91440</xdr:rowOff>
    </xdr:to>
    <xdr:pic>
      <xdr:nvPicPr>
        <xdr:cNvPr id="15064" name="Picture 1" descr="newseal">
          <a:extLst>
            <a:ext uri="{FF2B5EF4-FFF2-40B4-BE49-F238E27FC236}">
              <a16:creationId xmlns:a16="http://schemas.microsoft.com/office/drawing/2014/main" id="{8A937F86-9A26-4B9F-A89B-1A42CE96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"/>
          <a:ext cx="6705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45720</xdr:rowOff>
    </xdr:from>
    <xdr:to>
      <xdr:col>1</xdr:col>
      <xdr:colOff>495300</xdr:colOff>
      <xdr:row>3</xdr:row>
      <xdr:rowOff>121920</xdr:rowOff>
    </xdr:to>
    <xdr:pic>
      <xdr:nvPicPr>
        <xdr:cNvPr id="16088" name="Picture 1" descr="newseal">
          <a:extLst>
            <a:ext uri="{FF2B5EF4-FFF2-40B4-BE49-F238E27FC236}">
              <a16:creationId xmlns:a16="http://schemas.microsoft.com/office/drawing/2014/main" id="{173FC872-1B74-458A-BCC0-8A7E1BAEB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5720"/>
          <a:ext cx="6629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7620</xdr:rowOff>
    </xdr:from>
    <xdr:to>
      <xdr:col>1</xdr:col>
      <xdr:colOff>495300</xdr:colOff>
      <xdr:row>3</xdr:row>
      <xdr:rowOff>76200</xdr:rowOff>
    </xdr:to>
    <xdr:pic>
      <xdr:nvPicPr>
        <xdr:cNvPr id="1752" name="Picture 1" descr="newseal">
          <a:extLst>
            <a:ext uri="{FF2B5EF4-FFF2-40B4-BE49-F238E27FC236}">
              <a16:creationId xmlns:a16="http://schemas.microsoft.com/office/drawing/2014/main" id="{82DA8B63-D150-42F0-9EB8-8B4DBF4B7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762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0</xdr:rowOff>
    </xdr:from>
    <xdr:to>
      <xdr:col>1</xdr:col>
      <xdr:colOff>495300</xdr:colOff>
      <xdr:row>3</xdr:row>
      <xdr:rowOff>68580</xdr:rowOff>
    </xdr:to>
    <xdr:pic>
      <xdr:nvPicPr>
        <xdr:cNvPr id="6872" name="Picture 1" descr="newseal">
          <a:extLst>
            <a:ext uri="{FF2B5EF4-FFF2-40B4-BE49-F238E27FC236}">
              <a16:creationId xmlns:a16="http://schemas.microsoft.com/office/drawing/2014/main" id="{B7A46D88-10CF-4F7B-B2F9-1557562E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0</xdr:row>
      <xdr:rowOff>0</xdr:rowOff>
    </xdr:from>
    <xdr:to>
      <xdr:col>1</xdr:col>
      <xdr:colOff>487680</xdr:colOff>
      <xdr:row>3</xdr:row>
      <xdr:rowOff>68580</xdr:rowOff>
    </xdr:to>
    <xdr:pic>
      <xdr:nvPicPr>
        <xdr:cNvPr id="7896" name="Picture 1" descr="newseal">
          <a:extLst>
            <a:ext uri="{FF2B5EF4-FFF2-40B4-BE49-F238E27FC236}">
              <a16:creationId xmlns:a16="http://schemas.microsoft.com/office/drawing/2014/main" id="{8B2896AE-423D-444E-9DA5-878CF24A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0"/>
          <a:ext cx="6705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45720</xdr:rowOff>
    </xdr:from>
    <xdr:to>
      <xdr:col>1</xdr:col>
      <xdr:colOff>495300</xdr:colOff>
      <xdr:row>3</xdr:row>
      <xdr:rowOff>121920</xdr:rowOff>
    </xdr:to>
    <xdr:pic>
      <xdr:nvPicPr>
        <xdr:cNvPr id="8920" name="Picture 1" descr="newseal">
          <a:extLst>
            <a:ext uri="{FF2B5EF4-FFF2-40B4-BE49-F238E27FC236}">
              <a16:creationId xmlns:a16="http://schemas.microsoft.com/office/drawing/2014/main" id="{FD130EEA-0EB0-4751-B359-EE112775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5720"/>
          <a:ext cx="6629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30480</xdr:rowOff>
    </xdr:from>
    <xdr:to>
      <xdr:col>1</xdr:col>
      <xdr:colOff>495300</xdr:colOff>
      <xdr:row>3</xdr:row>
      <xdr:rowOff>99060</xdr:rowOff>
    </xdr:to>
    <xdr:pic>
      <xdr:nvPicPr>
        <xdr:cNvPr id="9945" name="Picture 1" descr="newseal">
          <a:extLst>
            <a:ext uri="{FF2B5EF4-FFF2-40B4-BE49-F238E27FC236}">
              <a16:creationId xmlns:a16="http://schemas.microsoft.com/office/drawing/2014/main" id="{E271218C-34CF-4E99-A4B5-B02F658C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3048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45720</xdr:rowOff>
    </xdr:from>
    <xdr:to>
      <xdr:col>1</xdr:col>
      <xdr:colOff>495300</xdr:colOff>
      <xdr:row>3</xdr:row>
      <xdr:rowOff>121920</xdr:rowOff>
    </xdr:to>
    <xdr:pic>
      <xdr:nvPicPr>
        <xdr:cNvPr id="10968" name="Picture 1" descr="newseal">
          <a:extLst>
            <a:ext uri="{FF2B5EF4-FFF2-40B4-BE49-F238E27FC236}">
              <a16:creationId xmlns:a16="http://schemas.microsoft.com/office/drawing/2014/main" id="{CCC267B3-1AF6-498E-9B86-2271DAAA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45720"/>
          <a:ext cx="66294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22860</xdr:rowOff>
    </xdr:from>
    <xdr:to>
      <xdr:col>1</xdr:col>
      <xdr:colOff>495300</xdr:colOff>
      <xdr:row>3</xdr:row>
      <xdr:rowOff>91440</xdr:rowOff>
    </xdr:to>
    <xdr:pic>
      <xdr:nvPicPr>
        <xdr:cNvPr id="11992" name="Picture 1" descr="newseal">
          <a:extLst>
            <a:ext uri="{FF2B5EF4-FFF2-40B4-BE49-F238E27FC236}">
              <a16:creationId xmlns:a16="http://schemas.microsoft.com/office/drawing/2014/main" id="{CFF7F0F2-3CCC-445B-94C4-DBBF61C2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2286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0</xdr:row>
      <xdr:rowOff>68580</xdr:rowOff>
    </xdr:from>
    <xdr:to>
      <xdr:col>1</xdr:col>
      <xdr:colOff>495300</xdr:colOff>
      <xdr:row>3</xdr:row>
      <xdr:rowOff>137160</xdr:rowOff>
    </xdr:to>
    <xdr:pic>
      <xdr:nvPicPr>
        <xdr:cNvPr id="13016" name="Picture 1" descr="newseal">
          <a:extLst>
            <a:ext uri="{FF2B5EF4-FFF2-40B4-BE49-F238E27FC236}">
              <a16:creationId xmlns:a16="http://schemas.microsoft.com/office/drawing/2014/main" id="{34AB4A1E-7D8B-46C4-BF37-85021142F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" y="68580"/>
          <a:ext cx="66294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M32"/>
  <sheetViews>
    <sheetView topLeftCell="A4" workbookViewId="0">
      <selection activeCell="I11" sqref="I11"/>
    </sheetView>
  </sheetViews>
  <sheetFormatPr baseColWidth="10" defaultColWidth="8.83203125" defaultRowHeight="13" x14ac:dyDescent="0.15"/>
  <cols>
    <col min="1" max="1" width="6.5" customWidth="1"/>
    <col min="6" max="6" width="10.6640625" bestFit="1" customWidth="1"/>
    <col min="7" max="7" width="9.6640625" bestFit="1" customWidth="1"/>
    <col min="8" max="8" width="10.6640625" bestFit="1" customWidth="1"/>
    <col min="9" max="9" width="10.1640625" bestFit="1" customWidth="1"/>
  </cols>
  <sheetData>
    <row r="3" spans="1:13" x14ac:dyDescent="0.15">
      <c r="D3" t="s">
        <v>0</v>
      </c>
    </row>
    <row r="4" spans="1:13" x14ac:dyDescent="0.15">
      <c r="E4" t="s">
        <v>11</v>
      </c>
    </row>
    <row r="5" spans="1:13" x14ac:dyDescent="0.15">
      <c r="E5" s="97" t="s">
        <v>75</v>
      </c>
      <c r="F5" s="97"/>
      <c r="G5" s="97"/>
    </row>
    <row r="8" spans="1:13" x14ac:dyDescent="0.15">
      <c r="B8" s="98" t="s">
        <v>193</v>
      </c>
      <c r="C8" s="98"/>
      <c r="D8" s="98"/>
      <c r="E8" s="98"/>
      <c r="F8" s="98"/>
      <c r="G8" s="98"/>
      <c r="H8" s="100"/>
      <c r="I8" s="38">
        <v>2019</v>
      </c>
    </row>
    <row r="9" spans="1:13" x14ac:dyDescent="0.15">
      <c r="A9" s="16"/>
      <c r="B9" s="98" t="s">
        <v>192</v>
      </c>
      <c r="C9" s="98"/>
      <c r="D9" s="98"/>
      <c r="E9" s="98"/>
      <c r="F9" s="98"/>
      <c r="G9" s="98"/>
      <c r="H9" s="100"/>
      <c r="I9" s="38">
        <v>2020</v>
      </c>
    </row>
    <row r="10" spans="1:13" x14ac:dyDescent="0.15">
      <c r="B10" s="98" t="s">
        <v>194</v>
      </c>
      <c r="C10" s="98"/>
      <c r="D10" s="98"/>
      <c r="E10" s="98"/>
      <c r="F10" s="98"/>
      <c r="G10" s="98"/>
      <c r="H10" s="100"/>
      <c r="I10" s="39">
        <v>16834.55</v>
      </c>
      <c r="L10" s="96"/>
      <c r="M10" s="96"/>
    </row>
    <row r="11" spans="1:13" x14ac:dyDescent="0.15">
      <c r="B11" s="53" t="s">
        <v>10</v>
      </c>
      <c r="C11" s="17"/>
      <c r="D11" s="17"/>
      <c r="E11" s="17"/>
      <c r="F11" s="17"/>
      <c r="G11" s="17"/>
      <c r="H11" s="17"/>
      <c r="I11" s="39">
        <v>5149</v>
      </c>
      <c r="L11" s="84"/>
      <c r="M11" s="84"/>
    </row>
    <row r="12" spans="1:13" x14ac:dyDescent="0.15">
      <c r="B12" s="98" t="s">
        <v>74</v>
      </c>
      <c r="C12" s="99"/>
      <c r="D12" s="99"/>
      <c r="E12" s="99"/>
      <c r="F12" s="99"/>
      <c r="G12" s="99"/>
      <c r="H12" s="99"/>
      <c r="I12" s="39">
        <v>39779.08</v>
      </c>
    </row>
    <row r="13" spans="1:13" x14ac:dyDescent="0.15">
      <c r="B13" s="98" t="s">
        <v>186</v>
      </c>
      <c r="C13" s="99"/>
      <c r="D13" s="99"/>
      <c r="E13" s="99"/>
      <c r="F13" s="99"/>
      <c r="G13" s="99"/>
      <c r="H13" s="99"/>
      <c r="I13" s="39">
        <v>2358.96</v>
      </c>
    </row>
    <row r="14" spans="1:13" ht="14" thickBot="1" x14ac:dyDescent="0.2">
      <c r="B14" s="17"/>
      <c r="C14" s="4"/>
      <c r="D14" s="4"/>
      <c r="E14" s="4"/>
      <c r="F14" s="4"/>
      <c r="G14" s="4"/>
      <c r="H14" s="4"/>
      <c r="I14" s="54"/>
    </row>
    <row r="15" spans="1:13" ht="14" thickBot="1" x14ac:dyDescent="0.2">
      <c r="B15" s="17"/>
      <c r="C15" s="4"/>
      <c r="D15" s="4"/>
      <c r="E15" s="4"/>
      <c r="F15" s="53" t="s">
        <v>205</v>
      </c>
      <c r="G15" s="4"/>
      <c r="H15" s="4"/>
      <c r="I15" s="61">
        <f>SUM(I10:I12)</f>
        <v>61762.630000000005</v>
      </c>
    </row>
    <row r="16" spans="1:13" x14ac:dyDescent="0.15">
      <c r="B16" s="17"/>
      <c r="C16" s="4"/>
      <c r="D16" s="4"/>
      <c r="E16" s="4"/>
      <c r="F16" s="4"/>
      <c r="G16" s="4"/>
      <c r="H16" s="4"/>
      <c r="I16" s="54"/>
    </row>
    <row r="17" spans="1:9" x14ac:dyDescent="0.15">
      <c r="I17" s="21"/>
    </row>
    <row r="18" spans="1:9" x14ac:dyDescent="0.15">
      <c r="B18" s="98" t="s">
        <v>188</v>
      </c>
      <c r="C18" s="99"/>
      <c r="D18" s="99"/>
      <c r="E18" s="99"/>
      <c r="F18" s="99"/>
      <c r="G18" s="99"/>
      <c r="H18" s="99"/>
      <c r="I18" s="36"/>
    </row>
    <row r="19" spans="1:9" x14ac:dyDescent="0.15">
      <c r="A19">
        <v>1</v>
      </c>
      <c r="B19" s="48" t="s">
        <v>196</v>
      </c>
      <c r="I19" s="21"/>
    </row>
    <row r="20" spans="1:9" x14ac:dyDescent="0.15">
      <c r="B20" s="48" t="s">
        <v>195</v>
      </c>
      <c r="I20" s="21"/>
    </row>
    <row r="21" spans="1:9" x14ac:dyDescent="0.15">
      <c r="A21">
        <v>2</v>
      </c>
      <c r="B21" s="14" t="s">
        <v>189</v>
      </c>
      <c r="I21" s="21"/>
    </row>
    <row r="22" spans="1:9" x14ac:dyDescent="0.15">
      <c r="A22">
        <v>3</v>
      </c>
      <c r="B22" s="14" t="s">
        <v>191</v>
      </c>
      <c r="I22" s="21"/>
    </row>
    <row r="23" spans="1:9" x14ac:dyDescent="0.15">
      <c r="A23">
        <v>4</v>
      </c>
      <c r="B23" s="14" t="s">
        <v>190</v>
      </c>
      <c r="I23" s="21"/>
    </row>
    <row r="24" spans="1:9" x14ac:dyDescent="0.15">
      <c r="I24" s="21"/>
    </row>
    <row r="25" spans="1:9" x14ac:dyDescent="0.15">
      <c r="I25" s="21"/>
    </row>
    <row r="26" spans="1:9" x14ac:dyDescent="0.15">
      <c r="I26" s="21"/>
    </row>
    <row r="27" spans="1:9" x14ac:dyDescent="0.15">
      <c r="I27" s="21"/>
    </row>
    <row r="28" spans="1:9" x14ac:dyDescent="0.15">
      <c r="I28" s="21"/>
    </row>
    <row r="29" spans="1:9" x14ac:dyDescent="0.15">
      <c r="I29" s="21"/>
    </row>
    <row r="30" spans="1:9" x14ac:dyDescent="0.15">
      <c r="I30" s="21"/>
    </row>
    <row r="31" spans="1:9" x14ac:dyDescent="0.15">
      <c r="I31" s="21"/>
    </row>
    <row r="32" spans="1:9" x14ac:dyDescent="0.15">
      <c r="B32" s="48"/>
      <c r="I32" s="21"/>
    </row>
  </sheetData>
  <mergeCells count="8">
    <mergeCell ref="L10:M10"/>
    <mergeCell ref="E5:G5"/>
    <mergeCell ref="B13:H13"/>
    <mergeCell ref="B18:H18"/>
    <mergeCell ref="B9:H9"/>
    <mergeCell ref="B10:H10"/>
    <mergeCell ref="B8:H8"/>
    <mergeCell ref="B12:H12"/>
  </mergeCells>
  <phoneticPr fontId="0" type="noConversion"/>
  <pageMargins left="0.7" right="0.7" top="0.75" bottom="0.75" header="0.3" footer="0.3"/>
  <pageSetup orientation="portrait" horizontalDpi="300" verticalDpi="300" r:id="rId1"/>
  <ignoredErrors>
    <ignoredError sqref="I1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5"/>
  <sheetViews>
    <sheetView topLeftCell="A25" workbookViewId="0">
      <selection activeCell="G46" sqref="G46:H46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93</v>
      </c>
      <c r="E3" s="112"/>
      <c r="F3" s="4">
        <f>+SETUP!I9</f>
        <v>2020</v>
      </c>
    </row>
    <row r="5" spans="1:9" x14ac:dyDescent="0.15">
      <c r="A5" s="104" t="s">
        <v>103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+AUG!I40</f>
        <v>26211.11</v>
      </c>
    </row>
    <row r="7" spans="1:9" x14ac:dyDescent="0.15">
      <c r="A7" s="2" t="s">
        <v>2</v>
      </c>
    </row>
    <row r="8" spans="1:9" x14ac:dyDescent="0.15">
      <c r="A8" t="s">
        <v>110</v>
      </c>
      <c r="G8" s="19">
        <v>0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14"/>
      <c r="D10" s="115"/>
      <c r="E10" s="116"/>
      <c r="G10" s="19"/>
    </row>
    <row r="11" spans="1:9" x14ac:dyDescent="0.15">
      <c r="A11" t="s">
        <v>3</v>
      </c>
      <c r="B11" s="16"/>
      <c r="G11" s="71"/>
      <c r="I11" s="3">
        <f>SUM(G8:G10)</f>
        <v>0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26211.11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0</v>
      </c>
    </row>
    <row r="39" spans="1:9" x14ac:dyDescent="0.15">
      <c r="B39" s="14" t="s">
        <v>80</v>
      </c>
      <c r="G39" s="13"/>
      <c r="I39" s="15">
        <f>+H26+H38</f>
        <v>0</v>
      </c>
    </row>
    <row r="40" spans="1:9" x14ac:dyDescent="0.15">
      <c r="A40" s="112" t="s">
        <v>121</v>
      </c>
      <c r="B40" s="112"/>
      <c r="C40" s="112"/>
      <c r="D40" s="4">
        <f>+SETUP!I9</f>
        <v>2020</v>
      </c>
      <c r="E40" t="s">
        <v>82</v>
      </c>
      <c r="I40" s="13">
        <f>+I15-I39</f>
        <v>26211.11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132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+AUG!I48</f>
        <v>44937.43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/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17" t="s">
        <v>270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44937.43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+AUG!C50-G13-G14+G44</f>
        <v>42578.47</v>
      </c>
      <c r="D50" s="96"/>
    </row>
    <row r="51" spans="1:9" x14ac:dyDescent="0.15">
      <c r="A51" t="s">
        <v>10</v>
      </c>
      <c r="I51" s="77">
        <f>+AUG!$I51</f>
        <v>0</v>
      </c>
    </row>
    <row r="52" spans="1:9" ht="14" thickBot="1" x14ac:dyDescent="0.2">
      <c r="B52" s="104" t="s">
        <v>180</v>
      </c>
      <c r="C52" s="104"/>
      <c r="D52" s="104"/>
      <c r="E52" s="104"/>
      <c r="F52" s="4">
        <f>+SETUP!I9</f>
        <v>2020</v>
      </c>
      <c r="I52" s="20">
        <f>+I40+I48+I51</f>
        <v>71148.540000000008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6">
    <mergeCell ref="C1:G1"/>
    <mergeCell ref="D3:E3"/>
    <mergeCell ref="A5:C5"/>
    <mergeCell ref="B52:E52"/>
    <mergeCell ref="A48:C48"/>
    <mergeCell ref="C49:D49"/>
    <mergeCell ref="C50:D50"/>
    <mergeCell ref="C43:E43"/>
    <mergeCell ref="C45:E45"/>
    <mergeCell ref="C46:E46"/>
    <mergeCell ref="D53:G53"/>
    <mergeCell ref="A42:C42"/>
    <mergeCell ref="A10:B10"/>
    <mergeCell ref="C10:E10"/>
    <mergeCell ref="A40:C40"/>
    <mergeCell ref="A44:B44"/>
  </mergeCells>
  <phoneticPr fontId="0" type="noConversion"/>
  <pageMargins left="0.7" right="0.7" top="0.75" bottom="0.75" header="0.3" footer="0.3"/>
  <pageSetup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55"/>
  <sheetViews>
    <sheetView topLeftCell="A10" workbookViewId="0">
      <selection activeCell="G13" sqref="G13:H13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94</v>
      </c>
      <c r="E3" s="112"/>
      <c r="F3" s="4">
        <f>+SETUP!I9</f>
        <v>2020</v>
      </c>
    </row>
    <row r="5" spans="1:9" x14ac:dyDescent="0.15">
      <c r="A5" s="104" t="s">
        <v>104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+SEP!I40</f>
        <v>26211.11</v>
      </c>
    </row>
    <row r="7" spans="1:9" x14ac:dyDescent="0.15">
      <c r="A7" s="2" t="s">
        <v>2</v>
      </c>
    </row>
    <row r="8" spans="1:9" x14ac:dyDescent="0.15">
      <c r="A8" s="48" t="s">
        <v>265</v>
      </c>
      <c r="G8" s="19"/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5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0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26211.11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14" x14ac:dyDescent="0.15">
      <c r="A33" t="s">
        <v>20</v>
      </c>
      <c r="G33" s="22"/>
    </row>
    <row r="34" spans="1:14" x14ac:dyDescent="0.15">
      <c r="A34" s="14" t="s">
        <v>113</v>
      </c>
      <c r="G34" s="22"/>
    </row>
    <row r="35" spans="1:14" x14ac:dyDescent="0.15">
      <c r="A35" s="14" t="s">
        <v>114</v>
      </c>
      <c r="G35" s="22"/>
    </row>
    <row r="36" spans="1:14" x14ac:dyDescent="0.15">
      <c r="A36" t="s">
        <v>17</v>
      </c>
      <c r="G36" s="22"/>
    </row>
    <row r="37" spans="1:14" x14ac:dyDescent="0.15">
      <c r="A37" t="s">
        <v>16</v>
      </c>
      <c r="G37" s="22"/>
    </row>
    <row r="38" spans="1:14" x14ac:dyDescent="0.15">
      <c r="B38" s="14" t="s">
        <v>60</v>
      </c>
      <c r="H38" s="23">
        <f>SUM(G29:G37)</f>
        <v>0</v>
      </c>
    </row>
    <row r="39" spans="1:14" x14ac:dyDescent="0.15">
      <c r="B39" s="14" t="s">
        <v>80</v>
      </c>
      <c r="G39" s="13"/>
      <c r="I39" s="15">
        <f>+H26+H38</f>
        <v>0</v>
      </c>
    </row>
    <row r="40" spans="1:14" x14ac:dyDescent="0.15">
      <c r="A40" s="102" t="s">
        <v>122</v>
      </c>
      <c r="B40" s="102"/>
      <c r="C40" s="102"/>
      <c r="D40" s="4">
        <f>+SETUP!I9</f>
        <v>2020</v>
      </c>
      <c r="E40" t="s">
        <v>82</v>
      </c>
      <c r="I40" s="13">
        <f>+I15-I39</f>
        <v>26211.11</v>
      </c>
      <c r="N40" s="79"/>
    </row>
    <row r="41" spans="1:14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14" x14ac:dyDescent="0.15">
      <c r="A42" s="103" t="s">
        <v>134</v>
      </c>
      <c r="B42" s="103"/>
      <c r="C42" s="103"/>
      <c r="D42" s="4">
        <f>+SETUP!I9</f>
        <v>2020</v>
      </c>
      <c r="G42" s="70" t="s">
        <v>213</v>
      </c>
      <c r="H42" s="70" t="s">
        <v>214</v>
      </c>
      <c r="I42" s="13">
        <f>+SEP!I48</f>
        <v>44937.43</v>
      </c>
    </row>
    <row r="43" spans="1:14" x14ac:dyDescent="0.15">
      <c r="A43" t="s">
        <v>15</v>
      </c>
      <c r="C43" s="108"/>
      <c r="D43" s="106"/>
      <c r="E43" s="107"/>
      <c r="G43" s="68"/>
      <c r="H43" s="22"/>
      <c r="N43" s="13"/>
    </row>
    <row r="44" spans="1:14" x14ac:dyDescent="0.15">
      <c r="A44" s="103" t="s">
        <v>212</v>
      </c>
      <c r="B44" s="103"/>
      <c r="G44" s="19"/>
      <c r="H44" s="22"/>
    </row>
    <row r="45" spans="1:14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14" x14ac:dyDescent="0.15">
      <c r="A46" t="s">
        <v>9</v>
      </c>
      <c r="C46" s="108"/>
      <c r="D46" s="106"/>
      <c r="E46" s="107"/>
      <c r="G46" s="92"/>
      <c r="H46" s="92"/>
    </row>
    <row r="48" spans="1:14" x14ac:dyDescent="0.15">
      <c r="A48" s="104" t="s">
        <v>142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44937.43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+SEP!C50-G13-G14+G44</f>
        <v>42578.47</v>
      </c>
      <c r="D50" s="96"/>
    </row>
    <row r="51" spans="1:9" x14ac:dyDescent="0.15">
      <c r="A51" t="s">
        <v>10</v>
      </c>
      <c r="I51" s="77">
        <f>+SEP!$I51</f>
        <v>0</v>
      </c>
    </row>
    <row r="52" spans="1:9" ht="14" thickBot="1" x14ac:dyDescent="0.2">
      <c r="B52" s="104" t="s">
        <v>181</v>
      </c>
      <c r="C52" s="104"/>
      <c r="D52" s="104"/>
      <c r="E52" s="104"/>
      <c r="F52" s="4">
        <f>+SETUP!I9</f>
        <v>2020</v>
      </c>
      <c r="I52" s="20">
        <f>+I40+I48+I51</f>
        <v>71148.540000000008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6">
    <mergeCell ref="C1:G1"/>
    <mergeCell ref="D3:E3"/>
    <mergeCell ref="A5:C5"/>
    <mergeCell ref="B52:E52"/>
    <mergeCell ref="A48:C48"/>
    <mergeCell ref="C49:D49"/>
    <mergeCell ref="C50:D50"/>
    <mergeCell ref="C43:E43"/>
    <mergeCell ref="C45:E45"/>
    <mergeCell ref="C46:E46"/>
    <mergeCell ref="D53:G53"/>
    <mergeCell ref="A42:C42"/>
    <mergeCell ref="A10:B10"/>
    <mergeCell ref="C10:E10"/>
    <mergeCell ref="A40:C40"/>
    <mergeCell ref="A44:B44"/>
  </mergeCells>
  <phoneticPr fontId="0" type="noConversion"/>
  <pageMargins left="0.7" right="0.7" top="0.75" bottom="0.75" header="0.3" footer="0.3"/>
  <pageSetup scale="9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5"/>
  <sheetViews>
    <sheetView topLeftCell="A37" workbookViewId="0">
      <selection activeCell="M50" sqref="M50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17" t="s">
        <v>264</v>
      </c>
      <c r="E3" s="112"/>
      <c r="F3" s="4">
        <f>+SETUP!I9</f>
        <v>2020</v>
      </c>
    </row>
    <row r="5" spans="1:9" x14ac:dyDescent="0.15">
      <c r="A5" s="104" t="s">
        <v>96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+OCT!I40</f>
        <v>26211.11</v>
      </c>
    </row>
    <row r="7" spans="1:9" x14ac:dyDescent="0.15">
      <c r="A7" s="2" t="s">
        <v>2</v>
      </c>
    </row>
    <row r="8" spans="1:9" x14ac:dyDescent="0.15">
      <c r="A8" t="s">
        <v>106</v>
      </c>
      <c r="G8" s="19"/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8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0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26211.11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0</v>
      </c>
    </row>
    <row r="39" spans="1:9" x14ac:dyDescent="0.15">
      <c r="B39" s="14" t="s">
        <v>80</v>
      </c>
      <c r="G39" s="13"/>
      <c r="I39" s="15">
        <f>+H26+H38</f>
        <v>0</v>
      </c>
    </row>
    <row r="40" spans="1:9" x14ac:dyDescent="0.15">
      <c r="A40" s="102" t="s">
        <v>123</v>
      </c>
      <c r="B40" s="102"/>
      <c r="C40" s="102"/>
      <c r="D40" s="4">
        <f>+SETUP!I9</f>
        <v>2020</v>
      </c>
      <c r="E40" t="s">
        <v>82</v>
      </c>
      <c r="I40" s="13">
        <f>+I15-I39</f>
        <v>26211.11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133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+OCT!I48</f>
        <v>44937.43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/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>
        <v>0</v>
      </c>
      <c r="H46" s="92">
        <v>0</v>
      </c>
    </row>
    <row r="48" spans="1:9" x14ac:dyDescent="0.15">
      <c r="A48" s="104" t="s">
        <v>143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44937.43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+OCT!C50-G13-G14+G44</f>
        <v>42578.47</v>
      </c>
      <c r="D50" s="96"/>
    </row>
    <row r="51" spans="1:9" x14ac:dyDescent="0.15">
      <c r="A51" t="s">
        <v>10</v>
      </c>
      <c r="I51" s="77">
        <f>+OCT!$I51</f>
        <v>0</v>
      </c>
    </row>
    <row r="52" spans="1:9" ht="14" thickBot="1" x14ac:dyDescent="0.2">
      <c r="B52" s="104" t="s">
        <v>182</v>
      </c>
      <c r="C52" s="104"/>
      <c r="D52" s="104"/>
      <c r="E52" s="104"/>
      <c r="F52" s="4">
        <f>+SETUP!I9</f>
        <v>2020</v>
      </c>
      <c r="I52" s="20">
        <f>+I40+I48+I51</f>
        <v>71148.540000000008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6">
    <mergeCell ref="C1:G1"/>
    <mergeCell ref="D3:E3"/>
    <mergeCell ref="A5:C5"/>
    <mergeCell ref="B52:E52"/>
    <mergeCell ref="A48:C48"/>
    <mergeCell ref="C49:D49"/>
    <mergeCell ref="C50:D50"/>
    <mergeCell ref="C43:E43"/>
    <mergeCell ref="C45:E45"/>
    <mergeCell ref="C46:E46"/>
    <mergeCell ref="D53:G53"/>
    <mergeCell ref="A42:C42"/>
    <mergeCell ref="A10:B10"/>
    <mergeCell ref="C10:E10"/>
    <mergeCell ref="A40:C40"/>
    <mergeCell ref="A44:B44"/>
  </mergeCells>
  <phoneticPr fontId="0" type="noConversion"/>
  <pageMargins left="0.7" right="0.7" top="0.75" bottom="0.75" header="0.3" footer="0.3"/>
  <pageSetup scale="94" orientation="portrait" r:id="rId1"/>
  <ignoredErrors>
    <ignoredError sqref="I51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5"/>
  <sheetViews>
    <sheetView topLeftCell="A4" workbookViewId="0">
      <selection activeCell="J16" sqref="J16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17" t="s">
        <v>263</v>
      </c>
      <c r="E3" s="112"/>
      <c r="F3" s="4">
        <f>+SETUP!I9</f>
        <v>2020</v>
      </c>
    </row>
    <row r="5" spans="1:9" x14ac:dyDescent="0.15">
      <c r="A5" s="14" t="s">
        <v>95</v>
      </c>
      <c r="D5" s="4">
        <f>+SETUP!I9</f>
        <v>2020</v>
      </c>
      <c r="E5" s="14" t="s">
        <v>73</v>
      </c>
      <c r="H5" t="s">
        <v>1</v>
      </c>
      <c r="I5" s="13">
        <f>+NOV!I40</f>
        <v>26211.11</v>
      </c>
    </row>
    <row r="7" spans="1:9" x14ac:dyDescent="0.15">
      <c r="A7" s="2" t="s">
        <v>2</v>
      </c>
    </row>
    <row r="8" spans="1:9" x14ac:dyDescent="0.15">
      <c r="A8" t="s">
        <v>105</v>
      </c>
      <c r="G8" s="19"/>
    </row>
    <row r="9" spans="1:9" x14ac:dyDescent="0.15">
      <c r="A9" t="s">
        <v>18</v>
      </c>
      <c r="G9" s="19"/>
    </row>
    <row r="10" spans="1:9" x14ac:dyDescent="0.15">
      <c r="A10" s="118" t="s">
        <v>198</v>
      </c>
      <c r="B10" s="100"/>
      <c r="C10" s="108"/>
      <c r="D10" s="106"/>
      <c r="E10" s="107"/>
      <c r="G10" s="19"/>
    </row>
    <row r="11" spans="1:9" x14ac:dyDescent="0.15">
      <c r="A11" t="s">
        <v>3</v>
      </c>
      <c r="B11" s="49"/>
      <c r="G11" s="71"/>
      <c r="I11" s="3">
        <f>SUM(G8:G10)</f>
        <v>0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24">
        <v>0</v>
      </c>
      <c r="H13" s="19">
        <v>0</v>
      </c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26211.11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0</v>
      </c>
    </row>
    <row r="39" spans="1:9" x14ac:dyDescent="0.15">
      <c r="B39" s="14" t="s">
        <v>80</v>
      </c>
      <c r="G39" s="13"/>
      <c r="I39" s="15">
        <f>+H26+H38</f>
        <v>0</v>
      </c>
    </row>
    <row r="40" spans="1:9" x14ac:dyDescent="0.15">
      <c r="A40" s="112" t="s">
        <v>124</v>
      </c>
      <c r="B40" s="112"/>
      <c r="C40" s="112"/>
      <c r="D40" s="4">
        <f>+SETUP!I9</f>
        <v>2020</v>
      </c>
      <c r="E40" t="s">
        <v>82</v>
      </c>
      <c r="I40" s="13">
        <f>+I15-I39</f>
        <v>26211.11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103" t="s">
        <v>125</v>
      </c>
      <c r="B42" s="103"/>
      <c r="C42" s="103"/>
      <c r="D42" s="4">
        <f>+SETUP!I9</f>
        <v>2020</v>
      </c>
      <c r="G42" s="70" t="s">
        <v>213</v>
      </c>
      <c r="H42" s="70" t="s">
        <v>214</v>
      </c>
      <c r="I42" s="13">
        <f>+NOV!I48</f>
        <v>44937.43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/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>
        <v>0</v>
      </c>
      <c r="H46" s="92">
        <v>0</v>
      </c>
    </row>
    <row r="48" spans="1:9" x14ac:dyDescent="0.15">
      <c r="A48" s="104" t="s">
        <v>144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44937.43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+NOV!C50-G13-G14+G44</f>
        <v>42578.47</v>
      </c>
      <c r="D50" s="96"/>
    </row>
    <row r="51" spans="1:9" x14ac:dyDescent="0.15">
      <c r="A51" s="48" t="s">
        <v>269</v>
      </c>
      <c r="I51" s="77">
        <f>+NOV!$I51</f>
        <v>0</v>
      </c>
    </row>
    <row r="52" spans="1:9" ht="14" thickBot="1" x14ac:dyDescent="0.2">
      <c r="B52" s="104" t="s">
        <v>183</v>
      </c>
      <c r="C52" s="104"/>
      <c r="D52" s="104"/>
      <c r="E52" s="104"/>
      <c r="F52" s="4">
        <f>+SETUP!I9</f>
        <v>2020</v>
      </c>
      <c r="I52" s="20">
        <f>+I40+I48+I51</f>
        <v>71148.540000000008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5">
    <mergeCell ref="C1:G1"/>
    <mergeCell ref="D3:E3"/>
    <mergeCell ref="C45:E45"/>
    <mergeCell ref="A10:B10"/>
    <mergeCell ref="C10:E10"/>
    <mergeCell ref="C46:E46"/>
    <mergeCell ref="A40:C40"/>
    <mergeCell ref="C43:E43"/>
    <mergeCell ref="D53:G53"/>
    <mergeCell ref="A42:C42"/>
    <mergeCell ref="B52:E52"/>
    <mergeCell ref="A48:C48"/>
    <mergeCell ref="C49:D49"/>
    <mergeCell ref="C50:D50"/>
    <mergeCell ref="A44:B44"/>
  </mergeCells>
  <phoneticPr fontId="0" type="noConversion"/>
  <pageMargins left="0.7" right="0.7" top="0.75" bottom="0.75" header="0.3" footer="0.3"/>
  <pageSetup scale="94" orientation="portrait" r:id="rId1"/>
  <ignoredErrors>
    <ignoredError sqref="I51" unlocked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61"/>
  <sheetViews>
    <sheetView zoomScaleNormal="100" workbookViewId="0">
      <pane ySplit="6" topLeftCell="A7" activePane="bottomLeft" state="frozen"/>
      <selection activeCell="B1" sqref="B1"/>
      <selection pane="bottomLeft" activeCell="T7" sqref="T7"/>
    </sheetView>
  </sheetViews>
  <sheetFormatPr baseColWidth="10" defaultColWidth="8.83203125" defaultRowHeight="13" x14ac:dyDescent="0.15"/>
  <cols>
    <col min="1" max="1" width="1.83203125" customWidth="1"/>
    <col min="5" max="5" width="9.33203125" customWidth="1"/>
    <col min="6" max="8" width="10.6640625" bestFit="1" customWidth="1"/>
    <col min="9" max="9" width="10.33203125" customWidth="1"/>
    <col min="10" max="10" width="10.6640625" bestFit="1" customWidth="1"/>
    <col min="11" max="11" width="10.33203125" customWidth="1"/>
    <col min="12" max="12" width="10.6640625" customWidth="1"/>
    <col min="13" max="15" width="10.6640625" style="48" bestFit="1" customWidth="1"/>
    <col min="16" max="16" width="10.1640625" style="48" customWidth="1"/>
    <col min="17" max="17" width="10.6640625" style="48" bestFit="1" customWidth="1"/>
    <col min="18" max="18" width="10.6640625" bestFit="1" customWidth="1"/>
    <col min="19" max="19" width="10.1640625" bestFit="1" customWidth="1"/>
  </cols>
  <sheetData>
    <row r="1" spans="2:20" ht="21.75" customHeight="1" x14ac:dyDescent="0.25">
      <c r="I1" s="121" t="s">
        <v>202</v>
      </c>
      <c r="J1" s="121"/>
      <c r="K1" s="121"/>
      <c r="L1" s="121"/>
      <c r="M1" s="121"/>
      <c r="N1" s="121"/>
    </row>
    <row r="2" spans="2:20" ht="25" x14ac:dyDescent="0.25">
      <c r="I2" s="122" t="s">
        <v>200</v>
      </c>
      <c r="J2" s="122"/>
      <c r="K2" s="122"/>
      <c r="L2" s="122"/>
      <c r="M2" s="122"/>
      <c r="N2" s="122"/>
    </row>
    <row r="3" spans="2:20" x14ac:dyDescent="0.15">
      <c r="K3" s="122">
        <f>SETUP!I9</f>
        <v>2020</v>
      </c>
      <c r="L3" s="122"/>
    </row>
    <row r="4" spans="2:20" x14ac:dyDescent="0.15">
      <c r="K4" s="122"/>
      <c r="L4" s="122"/>
      <c r="S4" s="12"/>
      <c r="T4" s="16"/>
    </row>
    <row r="5" spans="2:20" x14ac:dyDescent="0.15">
      <c r="B5" s="101" t="s">
        <v>250</v>
      </c>
      <c r="C5" s="102"/>
      <c r="D5" s="102"/>
      <c r="S5" s="12"/>
      <c r="T5" s="16" t="s">
        <v>172</v>
      </c>
    </row>
    <row r="6" spans="2:20" x14ac:dyDescent="0.15">
      <c r="C6" s="6" t="s">
        <v>201</v>
      </c>
      <c r="F6" s="49" t="s">
        <v>158</v>
      </c>
      <c r="G6" s="49" t="s">
        <v>159</v>
      </c>
      <c r="H6" s="49" t="s">
        <v>160</v>
      </c>
      <c r="I6" s="49" t="s">
        <v>161</v>
      </c>
      <c r="J6" s="49" t="s">
        <v>162</v>
      </c>
      <c r="K6" s="49" t="s">
        <v>163</v>
      </c>
      <c r="L6" s="49" t="s">
        <v>164</v>
      </c>
      <c r="M6" s="49" t="s">
        <v>165</v>
      </c>
      <c r="N6" s="49" t="s">
        <v>166</v>
      </c>
      <c r="O6" s="49" t="s">
        <v>167</v>
      </c>
      <c r="P6" s="49" t="s">
        <v>168</v>
      </c>
      <c r="Q6" s="49" t="s">
        <v>169</v>
      </c>
      <c r="R6" s="49" t="s">
        <v>170</v>
      </c>
      <c r="S6" s="45" t="s">
        <v>23</v>
      </c>
      <c r="T6" s="49" t="s">
        <v>204</v>
      </c>
    </row>
    <row r="7" spans="2:20" x14ac:dyDescent="0.15">
      <c r="B7" s="99" t="s">
        <v>199</v>
      </c>
      <c r="C7" s="99"/>
      <c r="D7" s="99"/>
      <c r="F7" s="50">
        <f>+JAN!$G8</f>
        <v>895.31</v>
      </c>
      <c r="G7" s="50">
        <f>+FEB!G8</f>
        <v>1212.08</v>
      </c>
      <c r="H7" s="50">
        <f>+MARCH!$G8</f>
        <v>2172.5</v>
      </c>
      <c r="I7" s="50">
        <f>+APRIL!$G8</f>
        <v>1116.26</v>
      </c>
      <c r="J7" s="50">
        <f>+MAY!$G8</f>
        <v>1018.18</v>
      </c>
      <c r="K7" s="50">
        <f>+JUNE!$G8</f>
        <v>1052.56</v>
      </c>
      <c r="L7" s="50">
        <f>+JULY!$G8</f>
        <v>1954.6399999999999</v>
      </c>
      <c r="M7" s="50">
        <f>+AUG!$G8</f>
        <v>934.63</v>
      </c>
      <c r="N7" s="50">
        <f>+SEP!$G8</f>
        <v>0</v>
      </c>
      <c r="O7" s="50">
        <f>+OCT!$G8</f>
        <v>0</v>
      </c>
      <c r="P7" s="50">
        <f>+NOV!$G8</f>
        <v>0</v>
      </c>
      <c r="Q7" s="50">
        <f>+DEC!$G8</f>
        <v>0</v>
      </c>
      <c r="R7" s="58">
        <f>SUM(F7:Q7)</f>
        <v>10356.159999999998</v>
      </c>
      <c r="S7" s="42">
        <f>+ActualBudget!F5</f>
        <v>15000</v>
      </c>
      <c r="T7" s="56">
        <f t="shared" ref="T7:T10" si="0">+R7/+S7</f>
        <v>0.69041066666666651</v>
      </c>
    </row>
    <row r="8" spans="2:20" x14ac:dyDescent="0.15">
      <c r="B8" s="99" t="s">
        <v>18</v>
      </c>
      <c r="C8" s="99"/>
      <c r="D8" s="99"/>
      <c r="F8" s="50">
        <f>+JAN!$G9</f>
        <v>0</v>
      </c>
      <c r="G8" s="50">
        <f>+FEB!$G9</f>
        <v>0</v>
      </c>
      <c r="H8" s="50">
        <f>+MARCH!$G9</f>
        <v>0</v>
      </c>
      <c r="I8" s="50">
        <f>+APRIL!$G9</f>
        <v>0</v>
      </c>
      <c r="J8" s="50">
        <f>+MAY!$G9</f>
        <v>0</v>
      </c>
      <c r="K8" s="50" t="str">
        <f>+JUNE!$G9</f>
        <v xml:space="preserve"> </v>
      </c>
      <c r="L8" s="50">
        <f>+JULY!$G9</f>
        <v>0</v>
      </c>
      <c r="M8" s="50">
        <f>+AUG!$G9</f>
        <v>0</v>
      </c>
      <c r="N8" s="50">
        <f>+SEP!$G9</f>
        <v>0</v>
      </c>
      <c r="O8" s="50">
        <f>+OCT!$G9</f>
        <v>0</v>
      </c>
      <c r="P8" s="50">
        <f>+NOV!$G9</f>
        <v>0</v>
      </c>
      <c r="Q8" s="50">
        <f>+DEC!$G9</f>
        <v>0</v>
      </c>
      <c r="R8" s="58">
        <f>SUM(F8:Q8)</f>
        <v>0</v>
      </c>
      <c r="S8" s="42">
        <f>+ActualBudget!F6</f>
        <v>0</v>
      </c>
      <c r="T8" s="56">
        <v>0</v>
      </c>
    </row>
    <row r="9" spans="2:20" x14ac:dyDescent="0.15">
      <c r="B9" s="118" t="s">
        <v>198</v>
      </c>
      <c r="C9" s="99"/>
      <c r="D9" s="99"/>
      <c r="F9" s="50">
        <f>+JAN!$G10</f>
        <v>0</v>
      </c>
      <c r="G9" s="50">
        <f>+FEB!$G10</f>
        <v>0</v>
      </c>
      <c r="H9" s="50">
        <f>+MARCH!$G10</f>
        <v>0</v>
      </c>
      <c r="I9" s="50">
        <f>+APRIL!$G10</f>
        <v>0</v>
      </c>
      <c r="J9" s="50">
        <f>+MAY!$G10</f>
        <v>0</v>
      </c>
      <c r="K9" s="50">
        <f>+JUNE!$G10</f>
        <v>0</v>
      </c>
      <c r="L9" s="50">
        <f>+JULY!$G10</f>
        <v>1011.35</v>
      </c>
      <c r="M9" s="50">
        <f>+AUG!$G10</f>
        <v>0</v>
      </c>
      <c r="N9" s="50">
        <f>+SEP!$G10</f>
        <v>0</v>
      </c>
      <c r="O9" s="50">
        <f>+OCT!$G10</f>
        <v>0</v>
      </c>
      <c r="P9" s="50">
        <f>+NOV!$G10</f>
        <v>0</v>
      </c>
      <c r="Q9" s="50">
        <f>+DEC!$G10</f>
        <v>0</v>
      </c>
      <c r="R9" s="58">
        <f>SUM(F9:Q9)</f>
        <v>1011.35</v>
      </c>
      <c r="S9" s="42">
        <f>+ActualBudget!F7</f>
        <v>2000</v>
      </c>
      <c r="T9" s="56">
        <f t="shared" si="0"/>
        <v>0.50567499999999999</v>
      </c>
    </row>
    <row r="10" spans="2:20" x14ac:dyDescent="0.15">
      <c r="E10" s="60" t="s">
        <v>170</v>
      </c>
      <c r="F10" s="40">
        <f t="shared" ref="F10:S10" si="1">SUM(F7:F9)</f>
        <v>895.31</v>
      </c>
      <c r="G10" s="40">
        <f t="shared" si="1"/>
        <v>1212.08</v>
      </c>
      <c r="H10" s="40">
        <f t="shared" si="1"/>
        <v>2172.5</v>
      </c>
      <c r="I10" s="40">
        <f t="shared" si="1"/>
        <v>1116.26</v>
      </c>
      <c r="J10" s="40">
        <f t="shared" si="1"/>
        <v>1018.18</v>
      </c>
      <c r="K10" s="40">
        <f t="shared" si="1"/>
        <v>1052.56</v>
      </c>
      <c r="L10" s="40">
        <f t="shared" si="1"/>
        <v>2965.99</v>
      </c>
      <c r="M10" s="40">
        <f t="shared" si="1"/>
        <v>934.63</v>
      </c>
      <c r="N10" s="40">
        <f t="shared" si="1"/>
        <v>0</v>
      </c>
      <c r="O10" s="40">
        <f t="shared" si="1"/>
        <v>0</v>
      </c>
      <c r="P10" s="40">
        <f t="shared" si="1"/>
        <v>0</v>
      </c>
      <c r="Q10" s="40">
        <f t="shared" si="1"/>
        <v>0</v>
      </c>
      <c r="R10" s="47">
        <f t="shared" si="1"/>
        <v>11367.509999999998</v>
      </c>
      <c r="S10" s="42">
        <f t="shared" si="1"/>
        <v>17000</v>
      </c>
      <c r="T10" s="56">
        <f t="shared" si="0"/>
        <v>0.66867705882352935</v>
      </c>
    </row>
    <row r="11" spans="2:20" x14ac:dyDescent="0.15"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5"/>
      <c r="T11" s="45"/>
    </row>
    <row r="12" spans="2:20" x14ac:dyDescent="0.15">
      <c r="B12" s="123" t="s">
        <v>7</v>
      </c>
      <c r="C12" s="102"/>
      <c r="D12" s="10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5"/>
      <c r="T12" s="45"/>
    </row>
    <row r="13" spans="2:20" x14ac:dyDescent="0.15">
      <c r="C13" s="103" t="s">
        <v>69</v>
      </c>
      <c r="D13" s="102"/>
      <c r="E13" s="102"/>
      <c r="F13" s="45" t="s">
        <v>158</v>
      </c>
      <c r="G13" s="45" t="s">
        <v>159</v>
      </c>
      <c r="H13" s="45" t="s">
        <v>160</v>
      </c>
      <c r="I13" s="45" t="s">
        <v>161</v>
      </c>
      <c r="J13" s="45" t="s">
        <v>162</v>
      </c>
      <c r="K13" s="45" t="s">
        <v>163</v>
      </c>
      <c r="L13" s="45" t="s">
        <v>164</v>
      </c>
      <c r="M13" s="45" t="s">
        <v>165</v>
      </c>
      <c r="N13" s="45" t="s">
        <v>166</v>
      </c>
      <c r="O13" s="45" t="s">
        <v>167</v>
      </c>
      <c r="P13" s="45" t="s">
        <v>168</v>
      </c>
      <c r="Q13" s="45" t="s">
        <v>169</v>
      </c>
      <c r="R13" s="45" t="s">
        <v>170</v>
      </c>
      <c r="S13" s="45" t="s">
        <v>23</v>
      </c>
      <c r="T13" s="45" t="s">
        <v>23</v>
      </c>
    </row>
    <row r="14" spans="2:20" x14ac:dyDescent="0.15">
      <c r="B14" s="119" t="s">
        <v>147</v>
      </c>
      <c r="C14" s="119"/>
      <c r="D14" s="119"/>
      <c r="E14" s="119"/>
      <c r="F14" s="41">
        <f>+JAN!G18</f>
        <v>0</v>
      </c>
      <c r="G14" s="41">
        <f>+FEB!G18</f>
        <v>0</v>
      </c>
      <c r="H14" s="41">
        <f>+MARCH!G18</f>
        <v>0</v>
      </c>
      <c r="I14" s="41">
        <f>+APRIL!G18</f>
        <v>0</v>
      </c>
      <c r="J14" s="41">
        <f>+MAY!G18</f>
        <v>0</v>
      </c>
      <c r="K14" s="41">
        <f>+JUNE!G18</f>
        <v>0</v>
      </c>
      <c r="L14" s="41">
        <f>+JULY!G19</f>
        <v>0</v>
      </c>
      <c r="M14" s="41">
        <f>+AUG!G18</f>
        <v>0</v>
      </c>
      <c r="N14" s="41">
        <f>+SEP!G18</f>
        <v>0</v>
      </c>
      <c r="O14" s="41">
        <f>+OCT!G18</f>
        <v>0</v>
      </c>
      <c r="P14" s="41">
        <f>+NOV!G18</f>
        <v>0</v>
      </c>
      <c r="Q14" s="41">
        <f>+DEC!G18</f>
        <v>0</v>
      </c>
      <c r="R14" s="40">
        <f>SUM(F14:Q14)</f>
        <v>0</v>
      </c>
      <c r="S14" s="42">
        <f>+ActualBudget!F14</f>
        <v>500</v>
      </c>
      <c r="T14" s="56">
        <f>+R14/+S14</f>
        <v>0</v>
      </c>
    </row>
    <row r="15" spans="2:20" x14ac:dyDescent="0.15">
      <c r="B15" s="119" t="s">
        <v>148</v>
      </c>
      <c r="C15" s="119"/>
      <c r="D15" s="119"/>
      <c r="E15" s="119"/>
      <c r="F15" s="41">
        <f>+JAN!G19</f>
        <v>348.95</v>
      </c>
      <c r="G15" s="41">
        <f>+FEB!G19</f>
        <v>0</v>
      </c>
      <c r="H15" s="41">
        <f>+MARCH!G19</f>
        <v>2.7</v>
      </c>
      <c r="I15" s="41">
        <f>+APRIL!G19</f>
        <v>3.12</v>
      </c>
      <c r="J15" s="41">
        <f>+MAY!G19</f>
        <v>0</v>
      </c>
      <c r="K15" s="41">
        <f>+JUNE!G19</f>
        <v>0</v>
      </c>
      <c r="L15" s="41">
        <f>+JULY!G20</f>
        <v>0</v>
      </c>
      <c r="M15" s="41">
        <f>+AUG!G19</f>
        <v>137.94999999999999</v>
      </c>
      <c r="N15" s="41">
        <f>+SEP!G19</f>
        <v>0</v>
      </c>
      <c r="O15" s="41">
        <f>+OCT!G19</f>
        <v>0</v>
      </c>
      <c r="P15" s="41">
        <f>+NOV!G19</f>
        <v>0</v>
      </c>
      <c r="Q15" s="41">
        <f>+DEC!G19</f>
        <v>0</v>
      </c>
      <c r="R15" s="40">
        <f t="shared" ref="R15:R21" si="2">SUM(F15:Q15)</f>
        <v>492.71999999999997</v>
      </c>
      <c r="S15" s="42">
        <f>+ActualBudget!F15</f>
        <v>1000</v>
      </c>
      <c r="T15" s="56">
        <f t="shared" ref="T15:T22" si="3">+R15/+S15</f>
        <v>0.49271999999999999</v>
      </c>
    </row>
    <row r="16" spans="2:20" x14ac:dyDescent="0.15">
      <c r="B16" s="119" t="s">
        <v>24</v>
      </c>
      <c r="C16" s="119"/>
      <c r="D16" s="119"/>
      <c r="E16" s="119"/>
      <c r="F16" s="41">
        <f>+JAN!G20</f>
        <v>0</v>
      </c>
      <c r="G16" s="41">
        <f>+FEB!G20</f>
        <v>0</v>
      </c>
      <c r="H16" s="41">
        <f>+MARCH!G20</f>
        <v>0</v>
      </c>
      <c r="I16" s="41">
        <f>+APRIL!G20</f>
        <v>0</v>
      </c>
      <c r="J16" s="41">
        <f>+MAY!G20</f>
        <v>0</v>
      </c>
      <c r="K16" s="41">
        <f>+JUNE!G20</f>
        <v>0</v>
      </c>
      <c r="L16" s="41">
        <f>+JULY!G21</f>
        <v>0</v>
      </c>
      <c r="M16" s="41">
        <f>+AUG!G20</f>
        <v>0</v>
      </c>
      <c r="N16" s="41">
        <f>+SEP!G20</f>
        <v>0</v>
      </c>
      <c r="O16" s="41">
        <f>+OCT!G20</f>
        <v>0</v>
      </c>
      <c r="P16" s="41">
        <f>+NOV!G20</f>
        <v>0</v>
      </c>
      <c r="Q16" s="41">
        <f>+DEC!G20</f>
        <v>0</v>
      </c>
      <c r="R16" s="40">
        <f t="shared" si="2"/>
        <v>0</v>
      </c>
      <c r="S16" s="42">
        <f>+ActualBudget!F16</f>
        <v>0</v>
      </c>
      <c r="T16" s="56">
        <v>0</v>
      </c>
    </row>
    <row r="17" spans="2:20" x14ac:dyDescent="0.15">
      <c r="B17" s="119" t="s">
        <v>25</v>
      </c>
      <c r="C17" s="119"/>
      <c r="D17" s="119"/>
      <c r="E17" s="119"/>
      <c r="F17" s="41">
        <f>+JAN!G21</f>
        <v>0</v>
      </c>
      <c r="G17" s="41">
        <f>+FEB!G21</f>
        <v>0</v>
      </c>
      <c r="H17" s="41">
        <f>+MARCH!G21</f>
        <v>0</v>
      </c>
      <c r="I17" s="41">
        <f>+APRIL!G21</f>
        <v>0</v>
      </c>
      <c r="J17" s="41">
        <f>+MAY!G21</f>
        <v>0</v>
      </c>
      <c r="K17" s="41">
        <f>+JUNE!G21</f>
        <v>0</v>
      </c>
      <c r="L17" s="41">
        <f>+JULY!G22</f>
        <v>0</v>
      </c>
      <c r="M17" s="41">
        <f>+AUG!G21</f>
        <v>0</v>
      </c>
      <c r="N17" s="41">
        <f>+SEP!G21</f>
        <v>0</v>
      </c>
      <c r="O17" s="41">
        <f>+OCT!G21</f>
        <v>0</v>
      </c>
      <c r="P17" s="41">
        <f>+NOV!G21</f>
        <v>0</v>
      </c>
      <c r="Q17" s="41">
        <f>+DEC!G21</f>
        <v>0</v>
      </c>
      <c r="R17" s="40">
        <f t="shared" si="2"/>
        <v>0</v>
      </c>
      <c r="S17" s="42">
        <f>+ActualBudget!F17</f>
        <v>0</v>
      </c>
      <c r="T17" s="56">
        <v>0</v>
      </c>
    </row>
    <row r="18" spans="2:20" x14ac:dyDescent="0.15">
      <c r="B18" s="119" t="s">
        <v>59</v>
      </c>
      <c r="C18" s="119"/>
      <c r="D18" s="119"/>
      <c r="E18" s="119"/>
      <c r="F18" s="41">
        <f>+JAN!G22</f>
        <v>0</v>
      </c>
      <c r="G18" s="41">
        <f>+FEB!G22</f>
        <v>0</v>
      </c>
      <c r="H18" s="41">
        <f>+MARCH!G22</f>
        <v>0</v>
      </c>
      <c r="I18" s="41">
        <f>+APRIL!G22</f>
        <v>0</v>
      </c>
      <c r="J18" s="41">
        <f>+MAY!G22</f>
        <v>0</v>
      </c>
      <c r="K18" s="41">
        <f>+JUNE!G22</f>
        <v>0</v>
      </c>
      <c r="L18" s="41">
        <f>+JULY!G23</f>
        <v>0</v>
      </c>
      <c r="M18" s="41">
        <f>+AUG!G22</f>
        <v>0</v>
      </c>
      <c r="N18" s="41">
        <f>+SEP!G22</f>
        <v>0</v>
      </c>
      <c r="O18" s="41">
        <f>+OCT!G22</f>
        <v>0</v>
      </c>
      <c r="P18" s="41">
        <f>+NOV!G22</f>
        <v>0</v>
      </c>
      <c r="Q18" s="41">
        <f>+DEC!G22</f>
        <v>0</v>
      </c>
      <c r="R18" s="40">
        <f t="shared" si="2"/>
        <v>0</v>
      </c>
      <c r="S18" s="42">
        <f>+ActualBudget!F18</f>
        <v>0</v>
      </c>
      <c r="T18" s="56">
        <v>0</v>
      </c>
    </row>
    <row r="19" spans="2:20" x14ac:dyDescent="0.15">
      <c r="B19" s="119" t="s">
        <v>221</v>
      </c>
      <c r="C19" s="119"/>
      <c r="D19" s="119"/>
      <c r="E19" s="119"/>
      <c r="F19" s="41">
        <f>+JAN!G23</f>
        <v>0</v>
      </c>
      <c r="G19" s="41">
        <f>+FEB!G23</f>
        <v>0</v>
      </c>
      <c r="H19" s="41">
        <f>+MARCH!G23</f>
        <v>0</v>
      </c>
      <c r="I19" s="41">
        <f>+APRIL!G23</f>
        <v>0</v>
      </c>
      <c r="J19" s="41">
        <f>+MAY!G23</f>
        <v>0</v>
      </c>
      <c r="K19" s="41">
        <f>+JUNE!G23</f>
        <v>0</v>
      </c>
      <c r="L19" s="41">
        <f>+JULY!G24</f>
        <v>0</v>
      </c>
      <c r="M19" s="41">
        <f>+AUG!G23</f>
        <v>0</v>
      </c>
      <c r="N19" s="41">
        <f>+SEP!G23</f>
        <v>0</v>
      </c>
      <c r="O19" s="41">
        <f>+OCT!G23</f>
        <v>0</v>
      </c>
      <c r="P19" s="41">
        <f>+NOV!G23</f>
        <v>0</v>
      </c>
      <c r="Q19" s="41">
        <f>+DEC!G23</f>
        <v>0</v>
      </c>
      <c r="R19" s="40">
        <f t="shared" si="2"/>
        <v>0</v>
      </c>
      <c r="S19" s="42">
        <f>+ActualBudget!F19</f>
        <v>200</v>
      </c>
      <c r="T19" s="56">
        <f t="shared" si="3"/>
        <v>0</v>
      </c>
    </row>
    <row r="20" spans="2:20" x14ac:dyDescent="0.15">
      <c r="B20" s="119" t="s">
        <v>26</v>
      </c>
      <c r="C20" s="119"/>
      <c r="D20" s="119"/>
      <c r="E20" s="119"/>
      <c r="F20" s="41">
        <f>+JAN!G24</f>
        <v>0</v>
      </c>
      <c r="G20" s="41">
        <f>+FEB!G24</f>
        <v>0</v>
      </c>
      <c r="H20" s="41">
        <f>+MARCH!G24</f>
        <v>0</v>
      </c>
      <c r="I20" s="41">
        <f>+APRIL!G24</f>
        <v>0</v>
      </c>
      <c r="J20" s="41">
        <f>+MAY!G24</f>
        <v>0</v>
      </c>
      <c r="K20" s="41">
        <f>+JUNE!G24</f>
        <v>0</v>
      </c>
      <c r="L20" s="41">
        <f>+JULY!G25</f>
        <v>0</v>
      </c>
      <c r="M20" s="41">
        <f>+AUG!G24</f>
        <v>0</v>
      </c>
      <c r="N20" s="41">
        <f>+SEP!G24</f>
        <v>0</v>
      </c>
      <c r="O20" s="41">
        <f>+OCT!G24</f>
        <v>0</v>
      </c>
      <c r="P20" s="41">
        <f>+NOV!G24</f>
        <v>0</v>
      </c>
      <c r="Q20" s="41">
        <f>+DEC!G24</f>
        <v>0</v>
      </c>
      <c r="R20" s="40">
        <f>SUM(F20:Q20)</f>
        <v>0</v>
      </c>
      <c r="S20" s="42">
        <f>+ActualBudget!F20</f>
        <v>150</v>
      </c>
      <c r="T20" s="56">
        <f t="shared" si="3"/>
        <v>0</v>
      </c>
    </row>
    <row r="21" spans="2:20" x14ac:dyDescent="0.15">
      <c r="B21" s="119" t="s">
        <v>27</v>
      </c>
      <c r="C21" s="119"/>
      <c r="D21" s="119"/>
      <c r="E21" s="119"/>
      <c r="F21" s="41">
        <f>+JAN!G25</f>
        <v>10.66</v>
      </c>
      <c r="G21" s="41">
        <f>+FEB!G25</f>
        <v>0</v>
      </c>
      <c r="H21" s="41">
        <f>+MARCH!G25</f>
        <v>0</v>
      </c>
      <c r="I21" s="41">
        <f>+APRIL!G25</f>
        <v>0</v>
      </c>
      <c r="J21" s="41">
        <f>+MAY!G25</f>
        <v>0</v>
      </c>
      <c r="K21" s="41">
        <f>+JUNE!G25</f>
        <v>0</v>
      </c>
      <c r="L21" s="41">
        <f>+JULY!G26</f>
        <v>0</v>
      </c>
      <c r="M21" s="41">
        <f>+AUG!G25</f>
        <v>0</v>
      </c>
      <c r="N21" s="41">
        <f>+SEP!G25</f>
        <v>0</v>
      </c>
      <c r="O21" s="41">
        <f>+OCT!G25</f>
        <v>0</v>
      </c>
      <c r="P21" s="41">
        <f>+NOV!G25</f>
        <v>0</v>
      </c>
      <c r="Q21" s="41">
        <f>+DEC!G25</f>
        <v>0</v>
      </c>
      <c r="R21" s="40">
        <f t="shared" si="2"/>
        <v>10.66</v>
      </c>
      <c r="S21" s="42">
        <f>+ActualBudget!F21</f>
        <v>100</v>
      </c>
      <c r="T21" s="56">
        <f t="shared" si="3"/>
        <v>0.1066</v>
      </c>
    </row>
    <row r="22" spans="2:20" x14ac:dyDescent="0.15">
      <c r="B22" s="44" t="s">
        <v>206</v>
      </c>
      <c r="C22" s="43"/>
      <c r="D22" s="43"/>
      <c r="E22" s="60" t="s">
        <v>170</v>
      </c>
      <c r="F22" s="40">
        <f t="shared" ref="F22:S22" si="4">SUM(F14:F21)</f>
        <v>359.61</v>
      </c>
      <c r="G22" s="40">
        <f t="shared" si="4"/>
        <v>0</v>
      </c>
      <c r="H22" s="40">
        <f t="shared" si="4"/>
        <v>2.7</v>
      </c>
      <c r="I22" s="40">
        <f t="shared" si="4"/>
        <v>3.12</v>
      </c>
      <c r="J22" s="40">
        <f t="shared" si="4"/>
        <v>0</v>
      </c>
      <c r="K22" s="40">
        <f t="shared" si="4"/>
        <v>0</v>
      </c>
      <c r="L22" s="40">
        <f t="shared" si="4"/>
        <v>0</v>
      </c>
      <c r="M22" s="40">
        <f t="shared" si="4"/>
        <v>137.94999999999999</v>
      </c>
      <c r="N22" s="40">
        <f t="shared" si="4"/>
        <v>0</v>
      </c>
      <c r="O22" s="40">
        <f t="shared" si="4"/>
        <v>0</v>
      </c>
      <c r="P22" s="40">
        <f t="shared" si="4"/>
        <v>0</v>
      </c>
      <c r="Q22" s="40">
        <f t="shared" si="4"/>
        <v>0</v>
      </c>
      <c r="R22" s="47">
        <f t="shared" si="4"/>
        <v>503.38</v>
      </c>
      <c r="S22" s="52">
        <f t="shared" si="4"/>
        <v>1950</v>
      </c>
      <c r="T22" s="56">
        <f t="shared" si="3"/>
        <v>0.25814358974358975</v>
      </c>
    </row>
    <row r="23" spans="2:20" x14ac:dyDescent="0.15">
      <c r="B23" s="43"/>
      <c r="C23" s="43"/>
      <c r="D23" s="43"/>
      <c r="E23" s="43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51"/>
      <c r="T23" s="43"/>
    </row>
    <row r="24" spans="2:20" x14ac:dyDescent="0.15">
      <c r="B24" s="43"/>
      <c r="C24" s="43"/>
      <c r="D24" s="43" t="s">
        <v>171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6"/>
      <c r="S24" s="45" t="s">
        <v>23</v>
      </c>
      <c r="T24" s="43"/>
    </row>
    <row r="25" spans="2:20" x14ac:dyDescent="0.15">
      <c r="B25" s="120" t="s">
        <v>150</v>
      </c>
      <c r="C25" s="120"/>
      <c r="D25" s="120"/>
      <c r="E25" s="120"/>
      <c r="F25" s="41">
        <f>+JAN!G29</f>
        <v>0</v>
      </c>
      <c r="G25" s="41">
        <f>+FEB!G29</f>
        <v>0</v>
      </c>
      <c r="H25" s="41">
        <f>+MARCH!G29</f>
        <v>0</v>
      </c>
      <c r="I25" s="41">
        <f>+APRIL!G29</f>
        <v>0</v>
      </c>
      <c r="J25" s="41">
        <f>+MAY!G29</f>
        <v>0</v>
      </c>
      <c r="K25" s="41">
        <f>+JUNE!G29</f>
        <v>0</v>
      </c>
      <c r="L25" s="41">
        <f>+JULY!G30</f>
        <v>0</v>
      </c>
      <c r="M25" s="41">
        <f>+AUG!G29</f>
        <v>0</v>
      </c>
      <c r="N25" s="41">
        <f>+SEP!G29</f>
        <v>0</v>
      </c>
      <c r="O25" s="41">
        <f>+OCT!G29</f>
        <v>0</v>
      </c>
      <c r="P25" s="41">
        <f>+NOV!G29</f>
        <v>0</v>
      </c>
      <c r="Q25" s="41">
        <f>+DEC!G29</f>
        <v>0</v>
      </c>
      <c r="R25" s="40">
        <f t="shared" ref="R25:R33" si="5">SUM(F25:Q25)</f>
        <v>0</v>
      </c>
      <c r="S25" s="42">
        <f>+ActualBudget!F25</f>
        <v>100</v>
      </c>
      <c r="T25" s="56">
        <f t="shared" ref="T25:T34" si="6">+R25/+S25</f>
        <v>0</v>
      </c>
    </row>
    <row r="26" spans="2:20" x14ac:dyDescent="0.15">
      <c r="B26" s="120" t="s">
        <v>149</v>
      </c>
      <c r="C26" s="120"/>
      <c r="D26" s="120"/>
      <c r="E26" s="120"/>
      <c r="F26" s="41">
        <f>+JAN!G30</f>
        <v>0</v>
      </c>
      <c r="G26" s="41">
        <f>+FEB!G30</f>
        <v>0</v>
      </c>
      <c r="H26" s="41">
        <f>+MARCH!G30</f>
        <v>0</v>
      </c>
      <c r="I26" s="41">
        <f>+APRIL!G30</f>
        <v>16</v>
      </c>
      <c r="J26" s="41">
        <f>+MAY!G30</f>
        <v>0</v>
      </c>
      <c r="K26" s="41">
        <f>+JUNE!G30</f>
        <v>0</v>
      </c>
      <c r="L26" s="41">
        <f>+JULY!G31</f>
        <v>0</v>
      </c>
      <c r="M26" s="41">
        <f>+AUG!G30</f>
        <v>0</v>
      </c>
      <c r="N26" s="41">
        <f>+SEP!G30</f>
        <v>0</v>
      </c>
      <c r="O26" s="41">
        <f>+OCT!G30</f>
        <v>0</v>
      </c>
      <c r="P26" s="41">
        <f>+NOV!G30</f>
        <v>0</v>
      </c>
      <c r="Q26" s="41">
        <f>+DEC!G30</f>
        <v>0</v>
      </c>
      <c r="R26" s="40">
        <f t="shared" si="5"/>
        <v>16</v>
      </c>
      <c r="S26" s="42">
        <f>+ActualBudget!F26</f>
        <v>1000</v>
      </c>
      <c r="T26" s="56">
        <f t="shared" si="6"/>
        <v>1.6E-2</v>
      </c>
    </row>
    <row r="27" spans="2:20" x14ac:dyDescent="0.15">
      <c r="B27" s="120" t="s">
        <v>151</v>
      </c>
      <c r="C27" s="120"/>
      <c r="D27" s="120"/>
      <c r="E27" s="120"/>
      <c r="F27" s="41">
        <f>+JAN!G31</f>
        <v>0</v>
      </c>
      <c r="G27" s="41">
        <f>+FEB!G31</f>
        <v>54</v>
      </c>
      <c r="H27" s="41">
        <f>+MARCH!G31</f>
        <v>66.599999999999994</v>
      </c>
      <c r="I27" s="41">
        <f>+APRIL!G31</f>
        <v>0</v>
      </c>
      <c r="J27" s="41">
        <f>+MAY!G31</f>
        <v>0</v>
      </c>
      <c r="K27" s="41">
        <f>+JUNE!G31</f>
        <v>0</v>
      </c>
      <c r="L27" s="41">
        <f>+JULY!G32</f>
        <v>0</v>
      </c>
      <c r="M27" s="41">
        <f>+AUG!G31</f>
        <v>0</v>
      </c>
      <c r="N27" s="41">
        <f>+SEP!G31</f>
        <v>0</v>
      </c>
      <c r="O27" s="41">
        <f>+OCT!G31</f>
        <v>0</v>
      </c>
      <c r="P27" s="41">
        <f>+NOV!G31</f>
        <v>0</v>
      </c>
      <c r="Q27" s="41">
        <f>+DEC!G31</f>
        <v>0</v>
      </c>
      <c r="R27" s="40">
        <f t="shared" si="5"/>
        <v>120.6</v>
      </c>
      <c r="S27" s="42">
        <f>+ActualBudget!F27</f>
        <v>4500</v>
      </c>
      <c r="T27" s="56">
        <f t="shared" si="6"/>
        <v>2.6799999999999997E-2</v>
      </c>
    </row>
    <row r="28" spans="2:20" x14ac:dyDescent="0.15">
      <c r="B28" s="120" t="s">
        <v>152</v>
      </c>
      <c r="C28" s="120"/>
      <c r="D28" s="120"/>
      <c r="E28" s="120"/>
      <c r="F28" s="41">
        <f>+JAN!G32</f>
        <v>0</v>
      </c>
      <c r="G28" s="41">
        <f>+FEB!G32</f>
        <v>0</v>
      </c>
      <c r="H28" s="41">
        <f>+MARCH!G32</f>
        <v>0</v>
      </c>
      <c r="I28" s="41">
        <f>+APRIL!G32</f>
        <v>0</v>
      </c>
      <c r="J28" s="41">
        <f>+MAY!G32</f>
        <v>0</v>
      </c>
      <c r="K28" s="41">
        <f>+JUNE!G32</f>
        <v>0</v>
      </c>
      <c r="L28" s="41">
        <f>+JULY!G33</f>
        <v>0</v>
      </c>
      <c r="M28" s="41">
        <f>+AUG!G32</f>
        <v>0</v>
      </c>
      <c r="N28" s="41">
        <f>+SEP!G32</f>
        <v>0</v>
      </c>
      <c r="O28" s="41">
        <f>+OCT!G32</f>
        <v>0</v>
      </c>
      <c r="P28" s="41">
        <f>+NOV!G32</f>
        <v>0</v>
      </c>
      <c r="Q28" s="41">
        <f>+DEC!G32</f>
        <v>0</v>
      </c>
      <c r="R28" s="40">
        <f t="shared" si="5"/>
        <v>0</v>
      </c>
      <c r="S28" s="42">
        <f>+ActualBudget!F28</f>
        <v>250</v>
      </c>
      <c r="T28" s="56">
        <f t="shared" si="6"/>
        <v>0</v>
      </c>
    </row>
    <row r="29" spans="2:20" x14ac:dyDescent="0.15">
      <c r="B29" s="120" t="s">
        <v>153</v>
      </c>
      <c r="C29" s="120"/>
      <c r="D29" s="120"/>
      <c r="E29" s="120"/>
      <c r="F29" s="41">
        <f>+JAN!G33</f>
        <v>0</v>
      </c>
      <c r="G29" s="41">
        <f>+FEB!G33</f>
        <v>7</v>
      </c>
      <c r="H29" s="41">
        <f>+MARCH!G33</f>
        <v>0</v>
      </c>
      <c r="I29" s="41">
        <f>+APRIL!G33</f>
        <v>0</v>
      </c>
      <c r="J29" s="41">
        <f>+MAY!G33</f>
        <v>0</v>
      </c>
      <c r="K29" s="41">
        <f>+JUNE!G33</f>
        <v>0</v>
      </c>
      <c r="L29" s="41">
        <f>+JULY!G34</f>
        <v>0</v>
      </c>
      <c r="M29" s="41">
        <f>+AUG!G33</f>
        <v>0</v>
      </c>
      <c r="N29" s="41">
        <f>+SEP!G33</f>
        <v>0</v>
      </c>
      <c r="O29" s="41">
        <f>+OCT!G33</f>
        <v>0</v>
      </c>
      <c r="P29" s="41">
        <f>+NOV!G33</f>
        <v>0</v>
      </c>
      <c r="Q29" s="41">
        <f>+DEC!G33</f>
        <v>0</v>
      </c>
      <c r="R29" s="40">
        <f t="shared" si="5"/>
        <v>7</v>
      </c>
      <c r="S29" s="42">
        <f>+ActualBudget!F29</f>
        <v>1500</v>
      </c>
      <c r="T29" s="56">
        <f>+R29/+S29</f>
        <v>4.6666666666666671E-3</v>
      </c>
    </row>
    <row r="30" spans="2:20" x14ac:dyDescent="0.15">
      <c r="B30" s="120" t="s">
        <v>154</v>
      </c>
      <c r="C30" s="120"/>
      <c r="D30" s="120"/>
      <c r="E30" s="120"/>
      <c r="F30" s="41">
        <f>+JAN!G34</f>
        <v>0</v>
      </c>
      <c r="G30" s="41">
        <f>+FEB!G34</f>
        <v>0</v>
      </c>
      <c r="H30" s="41">
        <f>+MARCH!G34</f>
        <v>0</v>
      </c>
      <c r="I30" s="41">
        <f>+APRIL!G34</f>
        <v>0</v>
      </c>
      <c r="J30" s="41">
        <f>+MAY!G34</f>
        <v>0</v>
      </c>
      <c r="K30" s="41">
        <f>+JUNE!G34</f>
        <v>0</v>
      </c>
      <c r="L30" s="41">
        <f>+JULY!G35</f>
        <v>0</v>
      </c>
      <c r="M30" s="41">
        <f>+AUG!G34</f>
        <v>0</v>
      </c>
      <c r="N30" s="41">
        <f>+SEP!G34</f>
        <v>0</v>
      </c>
      <c r="O30" s="41">
        <f>+OCT!G34</f>
        <v>0</v>
      </c>
      <c r="P30" s="41">
        <f>+NOV!G34</f>
        <v>0</v>
      </c>
      <c r="Q30" s="41">
        <f>+DEC!G34</f>
        <v>0</v>
      </c>
      <c r="R30" s="40">
        <f t="shared" si="5"/>
        <v>0</v>
      </c>
      <c r="S30" s="42">
        <f>+ActualBudget!F30</f>
        <v>100</v>
      </c>
      <c r="T30" s="56">
        <f t="shared" si="6"/>
        <v>0</v>
      </c>
    </row>
    <row r="31" spans="2:20" x14ac:dyDescent="0.15">
      <c r="B31" s="120" t="s">
        <v>155</v>
      </c>
      <c r="C31" s="120"/>
      <c r="D31" s="120"/>
      <c r="E31" s="120"/>
      <c r="F31" s="41">
        <f>+JAN!G35</f>
        <v>0</v>
      </c>
      <c r="G31" s="41">
        <f>+FEB!G35</f>
        <v>0</v>
      </c>
      <c r="H31" s="41">
        <f>+MARCH!G35</f>
        <v>0</v>
      </c>
      <c r="I31" s="41">
        <f>+APRIL!G35</f>
        <v>0</v>
      </c>
      <c r="J31" s="41">
        <f>+MAY!G35</f>
        <v>0</v>
      </c>
      <c r="K31" s="41">
        <f>+JUNE!G35</f>
        <v>0</v>
      </c>
      <c r="L31" s="41">
        <f>+JULY!G36</f>
        <v>0</v>
      </c>
      <c r="M31" s="41">
        <f>+AUG!G35</f>
        <v>0</v>
      </c>
      <c r="N31" s="41">
        <f>+SEP!G35</f>
        <v>0</v>
      </c>
      <c r="O31" s="41">
        <f>+OCT!G35</f>
        <v>0</v>
      </c>
      <c r="P31" s="41">
        <f>+NOV!G35</f>
        <v>0</v>
      </c>
      <c r="Q31" s="41">
        <f>+DEC!G35</f>
        <v>0</v>
      </c>
      <c r="R31" s="40">
        <f t="shared" si="5"/>
        <v>0</v>
      </c>
      <c r="S31" s="42">
        <f>+ActualBudget!F31</f>
        <v>0</v>
      </c>
      <c r="T31" s="56">
        <v>0</v>
      </c>
    </row>
    <row r="32" spans="2:20" x14ac:dyDescent="0.15">
      <c r="B32" s="120" t="s">
        <v>156</v>
      </c>
      <c r="C32" s="120"/>
      <c r="D32" s="120"/>
      <c r="E32" s="120"/>
      <c r="F32" s="41">
        <f>+JAN!G36</f>
        <v>0</v>
      </c>
      <c r="G32" s="41">
        <f>+FEB!G36</f>
        <v>0</v>
      </c>
      <c r="H32" s="41">
        <f>+MARCH!G36</f>
        <v>0</v>
      </c>
      <c r="I32" s="41">
        <f>+APRIL!G36</f>
        <v>0</v>
      </c>
      <c r="J32" s="41">
        <f>+MAY!G36</f>
        <v>0</v>
      </c>
      <c r="K32" s="41">
        <f>+JUNE!G36</f>
        <v>0</v>
      </c>
      <c r="L32" s="41">
        <f>+JULY!G37</f>
        <v>0</v>
      </c>
      <c r="M32" s="41">
        <f>+AUG!G36</f>
        <v>560</v>
      </c>
      <c r="N32" s="41">
        <f>+SEP!G36</f>
        <v>0</v>
      </c>
      <c r="O32" s="41">
        <f>+OCT!G36</f>
        <v>0</v>
      </c>
      <c r="P32" s="41">
        <f>+NOV!G36</f>
        <v>0</v>
      </c>
      <c r="Q32" s="41">
        <f>+DEC!G36</f>
        <v>0</v>
      </c>
      <c r="R32" s="40">
        <f t="shared" si="5"/>
        <v>560</v>
      </c>
      <c r="S32" s="42">
        <f>+ActualBudget!F32</f>
        <v>1500</v>
      </c>
      <c r="T32" s="56">
        <f t="shared" si="6"/>
        <v>0.37333333333333335</v>
      </c>
    </row>
    <row r="33" spans="2:20" x14ac:dyDescent="0.15">
      <c r="B33" s="120" t="s">
        <v>157</v>
      </c>
      <c r="C33" s="120"/>
      <c r="D33" s="120"/>
      <c r="E33" s="120"/>
      <c r="F33" s="41">
        <f>+JAN!G37</f>
        <v>460.9</v>
      </c>
      <c r="G33" s="41">
        <f>+FEB!G37</f>
        <v>0</v>
      </c>
      <c r="H33" s="41">
        <f>+MARCH!G37</f>
        <v>0</v>
      </c>
      <c r="I33" s="41">
        <f>+APRIL!G37</f>
        <v>0</v>
      </c>
      <c r="J33" s="41">
        <f>+MAY!G37</f>
        <v>0</v>
      </c>
      <c r="K33" s="41">
        <f>+JUNE!G37</f>
        <v>0</v>
      </c>
      <c r="L33" s="41">
        <f>+JULY!G38</f>
        <v>0</v>
      </c>
      <c r="M33" s="41">
        <f>+AUG!G37</f>
        <v>323.07</v>
      </c>
      <c r="N33" s="41">
        <f>+SEP!G37</f>
        <v>0</v>
      </c>
      <c r="O33" s="41">
        <f>+OCT!G37</f>
        <v>0</v>
      </c>
      <c r="P33" s="41">
        <f>+NOV!G37</f>
        <v>0</v>
      </c>
      <c r="Q33" s="41">
        <f>+DEC!G37</f>
        <v>0</v>
      </c>
      <c r="R33" s="40">
        <f t="shared" si="5"/>
        <v>783.97</v>
      </c>
      <c r="S33" s="42">
        <f>+ActualBudget!F33</f>
        <v>16500</v>
      </c>
      <c r="T33" s="56">
        <f t="shared" si="6"/>
        <v>4.7513333333333338E-2</v>
      </c>
    </row>
    <row r="34" spans="2:20" x14ac:dyDescent="0.15">
      <c r="B34" s="43"/>
      <c r="C34" s="43" t="s">
        <v>60</v>
      </c>
      <c r="D34" s="43"/>
      <c r="E34" s="59" t="s">
        <v>170</v>
      </c>
      <c r="F34" s="40">
        <f>SUM(F25:F33)</f>
        <v>460.9</v>
      </c>
      <c r="G34" s="40">
        <f t="shared" ref="G34:Q34" si="7">SUM(G25:G33)</f>
        <v>61</v>
      </c>
      <c r="H34" s="40">
        <f t="shared" si="7"/>
        <v>66.599999999999994</v>
      </c>
      <c r="I34" s="40">
        <f t="shared" si="7"/>
        <v>16</v>
      </c>
      <c r="J34" s="40">
        <f t="shared" si="7"/>
        <v>0</v>
      </c>
      <c r="K34" s="40">
        <f t="shared" si="7"/>
        <v>0</v>
      </c>
      <c r="L34" s="40">
        <f t="shared" si="7"/>
        <v>0</v>
      </c>
      <c r="M34" s="40">
        <f t="shared" si="7"/>
        <v>883.06999999999994</v>
      </c>
      <c r="N34" s="40">
        <f t="shared" si="7"/>
        <v>0</v>
      </c>
      <c r="O34" s="40">
        <f t="shared" si="7"/>
        <v>0</v>
      </c>
      <c r="P34" s="40">
        <f t="shared" si="7"/>
        <v>0</v>
      </c>
      <c r="Q34" s="40">
        <f t="shared" si="7"/>
        <v>0</v>
      </c>
      <c r="R34" s="47">
        <f>SUM(R25:R33)</f>
        <v>1487.5700000000002</v>
      </c>
      <c r="S34" s="52">
        <f>SUM(S25:S33)</f>
        <v>25450</v>
      </c>
      <c r="T34" s="56">
        <f t="shared" si="6"/>
        <v>5.8450687622789793E-2</v>
      </c>
    </row>
    <row r="35" spans="2:20" ht="14" thickBot="1" x14ac:dyDescent="0.2">
      <c r="B35" s="43"/>
      <c r="C35" s="55" t="s">
        <v>80</v>
      </c>
      <c r="D35" s="55"/>
      <c r="E35" s="43"/>
      <c r="F35" s="43"/>
      <c r="G35" s="43"/>
      <c r="H35" s="46"/>
      <c r="I35" s="43"/>
      <c r="J35" s="43"/>
      <c r="K35" s="43"/>
      <c r="L35" s="43"/>
      <c r="M35" s="43"/>
      <c r="N35" s="43"/>
      <c r="O35" s="43"/>
      <c r="P35" s="43"/>
      <c r="Q35" s="43"/>
      <c r="R35" s="57">
        <f>+R22+R34</f>
        <v>1990.9500000000003</v>
      </c>
      <c r="S35" s="43"/>
      <c r="T35" s="43"/>
    </row>
    <row r="36" spans="2:20" ht="14" thickTop="1" x14ac:dyDescent="0.15">
      <c r="B36" s="43"/>
      <c r="C36" s="43"/>
      <c r="D36" s="43"/>
      <c r="E36" s="43"/>
      <c r="R36" s="9"/>
    </row>
    <row r="38" spans="2:20" x14ac:dyDescent="0.15">
      <c r="B38" s="101" t="s">
        <v>210</v>
      </c>
      <c r="C38" s="103"/>
      <c r="D38" s="103"/>
      <c r="E38" s="4"/>
      <c r="F38" s="46">
        <f>+SETUP!I12</f>
        <v>39779.08</v>
      </c>
      <c r="G38" s="46">
        <f>+F45</f>
        <v>39781.1</v>
      </c>
      <c r="H38" s="46">
        <f>+G45</f>
        <v>39782.36</v>
      </c>
      <c r="I38" s="46">
        <f t="shared" ref="I38:Q38" si="8">+H45</f>
        <v>44935.58</v>
      </c>
      <c r="J38" s="46">
        <f t="shared" si="8"/>
        <v>44936.310000000005</v>
      </c>
      <c r="K38" s="46">
        <f t="shared" si="8"/>
        <v>44936.66</v>
      </c>
      <c r="L38" s="46">
        <f t="shared" si="8"/>
        <v>44937.05</v>
      </c>
      <c r="M38" s="46">
        <f t="shared" si="8"/>
        <v>44937.43</v>
      </c>
      <c r="N38" s="46">
        <f t="shared" si="8"/>
        <v>44937.43</v>
      </c>
      <c r="O38" s="46">
        <f t="shared" si="8"/>
        <v>44937.43</v>
      </c>
      <c r="P38" s="46">
        <f t="shared" si="8"/>
        <v>44937.43</v>
      </c>
      <c r="Q38" s="46">
        <f t="shared" si="8"/>
        <v>44937.43</v>
      </c>
      <c r="R38" s="45" t="s">
        <v>170</v>
      </c>
      <c r="S38" s="48" t="s">
        <v>23</v>
      </c>
    </row>
    <row r="39" spans="2:20" x14ac:dyDescent="0.15">
      <c r="B39" t="s">
        <v>15</v>
      </c>
      <c r="E39" s="4"/>
      <c r="F39" s="62">
        <f>+JAN!G43</f>
        <v>0</v>
      </c>
      <c r="G39" s="62">
        <f>+FEB!G43</f>
        <v>0</v>
      </c>
      <c r="H39" s="62">
        <f>+MARCH!G43</f>
        <v>5152.24</v>
      </c>
      <c r="I39" s="62">
        <f>+APRIL!G43</f>
        <v>0</v>
      </c>
      <c r="J39" s="62">
        <f>+MAY!G43</f>
        <v>0</v>
      </c>
      <c r="K39" s="62">
        <f>+JUNE!G43</f>
        <v>0</v>
      </c>
      <c r="L39" s="62">
        <f>+JULY!G44</f>
        <v>0</v>
      </c>
      <c r="M39" s="62">
        <f>+AUG!G43</f>
        <v>0</v>
      </c>
      <c r="N39" s="62">
        <f>+SEP!G43</f>
        <v>0</v>
      </c>
      <c r="O39" s="62">
        <f>+OCT!G43</f>
        <v>0</v>
      </c>
      <c r="P39" s="62">
        <f>+NOV!G43</f>
        <v>0</v>
      </c>
      <c r="Q39" s="62">
        <f>+DEC!G43</f>
        <v>0</v>
      </c>
      <c r="R39" s="58">
        <f t="shared" ref="R39:R44" si="9">SUM(F39:Q39)</f>
        <v>5152.24</v>
      </c>
    </row>
    <row r="40" spans="2:20" x14ac:dyDescent="0.15">
      <c r="B40" s="118" t="s">
        <v>209</v>
      </c>
      <c r="C40" s="118"/>
      <c r="D40" s="118"/>
      <c r="F40" s="50">
        <f>+JAN!$G44</f>
        <v>2.02</v>
      </c>
      <c r="G40" s="50">
        <f>+FEB!$G44</f>
        <v>1.26</v>
      </c>
      <c r="H40" s="50">
        <f>+MARCH!$G44</f>
        <v>0.98</v>
      </c>
      <c r="I40" s="50">
        <f>+APRIL!$G44</f>
        <v>0.73</v>
      </c>
      <c r="J40" s="50">
        <f>+MAY!$G44</f>
        <v>0.35</v>
      </c>
      <c r="K40" s="50">
        <f>+JUNE!$G44</f>
        <v>0.39</v>
      </c>
      <c r="L40" s="50">
        <f>+JULY!$G45</f>
        <v>0.38</v>
      </c>
      <c r="M40" s="50">
        <f>+AUG!$G44</f>
        <v>0</v>
      </c>
      <c r="N40" s="50">
        <f>+SEP!$G44</f>
        <v>0</v>
      </c>
      <c r="O40" s="50">
        <f>+OCT!$G44</f>
        <v>0</v>
      </c>
      <c r="P40" s="50">
        <f>+NOV!$G44</f>
        <v>0</v>
      </c>
      <c r="Q40" s="50">
        <f>+DEC!$G44</f>
        <v>0</v>
      </c>
      <c r="R40" s="58">
        <f t="shared" si="9"/>
        <v>6.1099999999999994</v>
      </c>
      <c r="S40" s="42">
        <f>+ActualBudget!F8</f>
        <v>40</v>
      </c>
    </row>
    <row r="41" spans="2:20" x14ac:dyDescent="0.15">
      <c r="B41" s="118" t="s">
        <v>215</v>
      </c>
      <c r="C41" s="118"/>
      <c r="D41" s="118"/>
      <c r="E41" s="126"/>
      <c r="F41" s="62">
        <f>+JAN!H45</f>
        <v>0</v>
      </c>
      <c r="G41" s="62">
        <f>+FEB!H45</f>
        <v>0</v>
      </c>
      <c r="H41" s="62">
        <f>+MARCH!H45</f>
        <v>0</v>
      </c>
      <c r="I41" s="62">
        <f>+APRIL!H45</f>
        <v>0</v>
      </c>
      <c r="J41" s="62">
        <f>+MAY!H45</f>
        <v>0</v>
      </c>
      <c r="K41" s="62">
        <f>+JUNE!H45</f>
        <v>0</v>
      </c>
      <c r="L41" s="62">
        <f>+JULY!H46</f>
        <v>0</v>
      </c>
      <c r="M41" s="62">
        <f>+AUG!H45</f>
        <v>0</v>
      </c>
      <c r="N41" s="62">
        <f>+SEP!H45</f>
        <v>0</v>
      </c>
      <c r="O41" s="62">
        <f>+OCT!H45</f>
        <v>0</v>
      </c>
      <c r="P41" s="62">
        <f>+NOV!H45</f>
        <v>0</v>
      </c>
      <c r="Q41" s="62">
        <f>+DEC!H45</f>
        <v>0</v>
      </c>
      <c r="R41" s="58">
        <f t="shared" si="9"/>
        <v>0</v>
      </c>
    </row>
    <row r="42" spans="2:20" x14ac:dyDescent="0.15">
      <c r="B42" s="118" t="s">
        <v>216</v>
      </c>
      <c r="C42" s="99"/>
      <c r="D42" s="99"/>
      <c r="E42" s="124"/>
      <c r="F42" s="62">
        <f>+JAN!G45</f>
        <v>0</v>
      </c>
      <c r="G42" s="62">
        <f>+FEB!G45</f>
        <v>0</v>
      </c>
      <c r="H42" s="62">
        <f>+MARCH!G45</f>
        <v>0</v>
      </c>
      <c r="I42" s="62">
        <f>+APRIL!G45</f>
        <v>0</v>
      </c>
      <c r="J42" s="62">
        <f>+MAY!G45</f>
        <v>0</v>
      </c>
      <c r="K42" s="62">
        <f>+JUNE!G45</f>
        <v>0</v>
      </c>
      <c r="L42" s="62">
        <f>+JULY!G46</f>
        <v>0</v>
      </c>
      <c r="M42" s="62">
        <f>+AUG!G45</f>
        <v>0</v>
      </c>
      <c r="N42" s="62">
        <f>+SEP!G45</f>
        <v>0</v>
      </c>
      <c r="O42" s="62">
        <f>+OCT!G45</f>
        <v>0</v>
      </c>
      <c r="P42" s="62">
        <f>+NOV!G45</f>
        <v>0</v>
      </c>
      <c r="Q42" s="62">
        <f>+DEC!G45</f>
        <v>0</v>
      </c>
      <c r="R42" s="40">
        <f t="shared" si="9"/>
        <v>0</v>
      </c>
    </row>
    <row r="43" spans="2:20" x14ac:dyDescent="0.15">
      <c r="B43" s="118" t="s">
        <v>217</v>
      </c>
      <c r="C43" s="99"/>
      <c r="D43" s="99"/>
      <c r="E43" s="124"/>
      <c r="F43" s="62">
        <f>+JAN!H46</f>
        <v>0</v>
      </c>
      <c r="G43" s="62">
        <f>+FEB!H46</f>
        <v>0</v>
      </c>
      <c r="H43" s="62">
        <f>+MARCH!H46</f>
        <v>0</v>
      </c>
      <c r="I43" s="62">
        <f>+APRIL!H46</f>
        <v>0</v>
      </c>
      <c r="J43" s="62">
        <f>+MAY!H46</f>
        <v>0</v>
      </c>
      <c r="K43" s="62">
        <f>+JUNE!H46</f>
        <v>0</v>
      </c>
      <c r="L43" s="62">
        <f>-JULY!H47</f>
        <v>0</v>
      </c>
      <c r="M43" s="62">
        <f>+AUG!H46</f>
        <v>0</v>
      </c>
      <c r="N43" s="62">
        <f>+SEP!H46</f>
        <v>0</v>
      </c>
      <c r="O43" s="62">
        <f>+OCT!H46</f>
        <v>0</v>
      </c>
      <c r="P43" s="62">
        <f>+NOV!H46</f>
        <v>0</v>
      </c>
      <c r="Q43" s="62">
        <f>+DEC!H46</f>
        <v>0</v>
      </c>
      <c r="R43" s="40">
        <f t="shared" si="9"/>
        <v>0</v>
      </c>
    </row>
    <row r="44" spans="2:20" x14ac:dyDescent="0.15">
      <c r="B44" s="118" t="s">
        <v>218</v>
      </c>
      <c r="C44" s="99"/>
      <c r="D44" s="99"/>
      <c r="E44" s="124"/>
      <c r="F44" s="62">
        <f>+JAN!G46</f>
        <v>0</v>
      </c>
      <c r="G44" s="62">
        <f>+FEB!G46</f>
        <v>0</v>
      </c>
      <c r="H44" s="62">
        <f>+MARCH!G46</f>
        <v>0</v>
      </c>
      <c r="I44" s="62">
        <f>+APRIL!G46</f>
        <v>0</v>
      </c>
      <c r="J44" s="62">
        <f>+MAY!G46</f>
        <v>0</v>
      </c>
      <c r="K44" s="62">
        <f>+JUNE!G46</f>
        <v>0</v>
      </c>
      <c r="L44" s="62">
        <f>+JULY!G47</f>
        <v>0</v>
      </c>
      <c r="M44" s="62">
        <f>+AUG!G46</f>
        <v>0</v>
      </c>
      <c r="N44" s="62">
        <f>+SEP!G46</f>
        <v>0</v>
      </c>
      <c r="O44" s="62">
        <f>+OCT!G46</f>
        <v>0</v>
      </c>
      <c r="P44" s="62">
        <f>+NOV!G46</f>
        <v>0</v>
      </c>
      <c r="Q44" s="62">
        <f>+DEC!G46</f>
        <v>0</v>
      </c>
      <c r="R44" s="40">
        <f t="shared" si="9"/>
        <v>0</v>
      </c>
    </row>
    <row r="45" spans="2:20" x14ac:dyDescent="0.15">
      <c r="B45" s="48" t="s">
        <v>211</v>
      </c>
      <c r="F45" s="46">
        <f t="shared" ref="F45:Q45" si="10">SUM(F38:F44)</f>
        <v>39781.1</v>
      </c>
      <c r="G45" s="46">
        <f t="shared" si="10"/>
        <v>39782.36</v>
      </c>
      <c r="H45" s="63">
        <f t="shared" si="10"/>
        <v>44935.58</v>
      </c>
      <c r="I45" s="46">
        <f t="shared" si="10"/>
        <v>44936.310000000005</v>
      </c>
      <c r="J45" s="46">
        <f t="shared" si="10"/>
        <v>44936.66</v>
      </c>
      <c r="K45" s="46">
        <f t="shared" si="10"/>
        <v>44937.05</v>
      </c>
      <c r="L45" s="46">
        <f t="shared" si="10"/>
        <v>44937.43</v>
      </c>
      <c r="M45" s="46">
        <f t="shared" si="10"/>
        <v>44937.43</v>
      </c>
      <c r="N45" s="46">
        <f t="shared" si="10"/>
        <v>44937.43</v>
      </c>
      <c r="O45" s="46">
        <f t="shared" si="10"/>
        <v>44937.43</v>
      </c>
      <c r="P45" s="46">
        <f t="shared" si="10"/>
        <v>44937.43</v>
      </c>
      <c r="Q45" s="46">
        <f t="shared" si="10"/>
        <v>44937.43</v>
      </c>
      <c r="R45" s="43"/>
    </row>
    <row r="46" spans="2:20" x14ac:dyDescent="0.15">
      <c r="B46" s="101" t="s">
        <v>261</v>
      </c>
      <c r="C46" s="101"/>
      <c r="D46" s="101"/>
      <c r="F46" s="63">
        <f>+JAN!I5</f>
        <v>16834.55</v>
      </c>
      <c r="G46" s="64">
        <f>+FEB!I5</f>
        <v>16909.350000000002</v>
      </c>
      <c r="H46" s="63">
        <f>+MARCH!I5</f>
        <v>18060.43</v>
      </c>
      <c r="I46" s="63">
        <f>+APRIL!I5</f>
        <v>20163.63</v>
      </c>
      <c r="J46" s="63">
        <f>+MAY!I5</f>
        <v>21260.77</v>
      </c>
      <c r="K46" s="63">
        <f>+JUNE!I5</f>
        <v>22278.95</v>
      </c>
      <c r="L46" s="63">
        <f>JULY!I5</f>
        <v>23331.510000000002</v>
      </c>
      <c r="M46" s="63">
        <f>+AUG!I5</f>
        <v>26297.5</v>
      </c>
      <c r="N46" s="63">
        <f>+SEP!I5</f>
        <v>26211.11</v>
      </c>
      <c r="O46" s="63">
        <f>+OCT!I5</f>
        <v>26211.11</v>
      </c>
      <c r="P46" s="64">
        <f>+NOV!I5</f>
        <v>26211.11</v>
      </c>
      <c r="Q46" s="63">
        <f>+DEC!I5</f>
        <v>26211.11</v>
      </c>
      <c r="R46" s="43"/>
      <c r="S46" s="43"/>
    </row>
    <row r="47" spans="2:20" x14ac:dyDescent="0.15">
      <c r="B47" s="117" t="s">
        <v>251</v>
      </c>
      <c r="C47" s="104"/>
      <c r="D47" s="104"/>
      <c r="F47" s="65">
        <f>+SETUP!$I$13</f>
        <v>2358.96</v>
      </c>
      <c r="G47" s="66">
        <f>+FEB!$C$49</f>
        <v>2358.96</v>
      </c>
      <c r="H47" s="66">
        <f>+MARCH!$C$49</f>
        <v>2358.96</v>
      </c>
      <c r="I47" s="66">
        <f>+APRIL!$C$49</f>
        <v>2358.96</v>
      </c>
      <c r="J47" s="66">
        <f>+MAY!$C$49</f>
        <v>2358.96</v>
      </c>
      <c r="K47" s="66">
        <f>+JUNE!$C$49</f>
        <v>2358.96</v>
      </c>
      <c r="L47" s="66">
        <f>+JULY!$C$50</f>
        <v>2358.96</v>
      </c>
      <c r="M47" s="66">
        <f>+AUG!$C$49</f>
        <v>2358.96</v>
      </c>
      <c r="N47" s="66">
        <f>+SEP!$C$49</f>
        <v>2358.96</v>
      </c>
      <c r="O47" s="66">
        <f>+SEP!$C$49</f>
        <v>2358.96</v>
      </c>
      <c r="P47" s="66">
        <f>+OCT!$C$49</f>
        <v>2358.96</v>
      </c>
      <c r="Q47" s="65">
        <f>+NOV!$C$49</f>
        <v>2358.96</v>
      </c>
      <c r="R47" s="43"/>
      <c r="S47" s="67"/>
    </row>
    <row r="48" spans="2:20" x14ac:dyDescent="0.15">
      <c r="B48" s="117" t="s">
        <v>252</v>
      </c>
      <c r="C48" s="104"/>
      <c r="D48" s="104"/>
      <c r="F48" s="65">
        <f>+F45-F47</f>
        <v>37422.14</v>
      </c>
      <c r="G48" s="65">
        <f t="shared" ref="G48:Q48" si="11">+G45-G47</f>
        <v>37423.4</v>
      </c>
      <c r="H48" s="65">
        <f t="shared" si="11"/>
        <v>42576.62</v>
      </c>
      <c r="I48" s="65">
        <f t="shared" si="11"/>
        <v>42577.350000000006</v>
      </c>
      <c r="J48" s="65">
        <f t="shared" si="11"/>
        <v>42577.700000000004</v>
      </c>
      <c r="K48" s="65">
        <f t="shared" si="11"/>
        <v>42578.090000000004</v>
      </c>
      <c r="L48" s="65">
        <f t="shared" si="11"/>
        <v>42578.47</v>
      </c>
      <c r="M48" s="65">
        <f t="shared" si="11"/>
        <v>42578.47</v>
      </c>
      <c r="N48" s="65">
        <f t="shared" si="11"/>
        <v>42578.47</v>
      </c>
      <c r="O48" s="65">
        <f t="shared" si="11"/>
        <v>42578.47</v>
      </c>
      <c r="P48" s="66">
        <f t="shared" si="11"/>
        <v>42578.47</v>
      </c>
      <c r="Q48" s="65">
        <f t="shared" si="11"/>
        <v>42578.47</v>
      </c>
      <c r="R48" s="43"/>
      <c r="S48" s="67"/>
    </row>
    <row r="49" spans="2:19" x14ac:dyDescent="0.15">
      <c r="B49" s="5"/>
      <c r="C49" s="18"/>
      <c r="D49" s="5" t="s">
        <v>203</v>
      </c>
      <c r="F49" s="65">
        <f>+SETUP!$I11</f>
        <v>5149</v>
      </c>
      <c r="G49" s="65">
        <f>+FEB!I51</f>
        <v>5149</v>
      </c>
      <c r="H49" s="65">
        <f>+MARCH!$I51</f>
        <v>0</v>
      </c>
      <c r="I49" s="65">
        <f>+APRIL!$I51</f>
        <v>0</v>
      </c>
      <c r="J49" s="65">
        <f>+MAY!$I51</f>
        <v>0</v>
      </c>
      <c r="K49" s="65">
        <f>+JUNE!$I51</f>
        <v>0</v>
      </c>
      <c r="L49" s="65">
        <f>+JULY!$I52</f>
        <v>0</v>
      </c>
      <c r="M49" s="65">
        <f>+AUG!$I51</f>
        <v>0</v>
      </c>
      <c r="N49" s="65">
        <f>+SEP!$I51</f>
        <v>0</v>
      </c>
      <c r="O49" s="65">
        <f>+OCT!$I51</f>
        <v>0</v>
      </c>
      <c r="P49" s="65">
        <f>+NOV!$I51</f>
        <v>0</v>
      </c>
      <c r="Q49" s="65">
        <f>+DEC!$I51</f>
        <v>0</v>
      </c>
      <c r="R49" s="43"/>
      <c r="S49" s="67"/>
    </row>
    <row r="50" spans="2:19" x14ac:dyDescent="0.15">
      <c r="B50" s="102" t="s">
        <v>219</v>
      </c>
      <c r="C50" s="102"/>
      <c r="D50" s="102"/>
      <c r="E50" s="125"/>
      <c r="F50" s="47">
        <f>+F10-F22-F34+F45+F46+F49</f>
        <v>61839.45</v>
      </c>
      <c r="G50" s="47">
        <f t="shared" ref="G50:Q50" si="12">+G10-G22-G34+G45+G46+G49</f>
        <v>62991.790000000008</v>
      </c>
      <c r="H50" s="47">
        <f t="shared" si="12"/>
        <v>65099.21</v>
      </c>
      <c r="I50" s="47">
        <f t="shared" si="12"/>
        <v>66197.08</v>
      </c>
      <c r="J50" s="47">
        <f t="shared" si="12"/>
        <v>67215.61</v>
      </c>
      <c r="K50" s="47">
        <f t="shared" si="12"/>
        <v>68268.56</v>
      </c>
      <c r="L50" s="47">
        <f t="shared" si="12"/>
        <v>71234.929999999993</v>
      </c>
      <c r="M50" s="47">
        <f t="shared" si="12"/>
        <v>71148.540000000008</v>
      </c>
      <c r="N50" s="47">
        <f t="shared" si="12"/>
        <v>71148.540000000008</v>
      </c>
      <c r="O50" s="47">
        <f t="shared" si="12"/>
        <v>71148.540000000008</v>
      </c>
      <c r="P50" s="47">
        <f t="shared" si="12"/>
        <v>71148.540000000008</v>
      </c>
      <c r="Q50" s="47">
        <f t="shared" si="12"/>
        <v>71148.540000000008</v>
      </c>
      <c r="R50" s="43"/>
      <c r="S50" s="43"/>
    </row>
    <row r="51" spans="2:19" x14ac:dyDescent="0.15"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43"/>
    </row>
    <row r="52" spans="2:19" x14ac:dyDescent="0.15">
      <c r="F52" s="13"/>
      <c r="S52" s="13"/>
    </row>
    <row r="53" spans="2:19" x14ac:dyDescent="0.15">
      <c r="J53" s="118"/>
      <c r="K53" s="99"/>
      <c r="L53" s="99"/>
      <c r="M53" s="78"/>
    </row>
    <row r="54" spans="2:19" x14ac:dyDescent="0.15">
      <c r="J54" s="118"/>
      <c r="K54" s="118"/>
      <c r="L54" s="118"/>
      <c r="M54" s="78"/>
    </row>
    <row r="55" spans="2:19" x14ac:dyDescent="0.15">
      <c r="J55" s="53"/>
      <c r="K55" s="53"/>
      <c r="L55" s="53"/>
      <c r="M55" s="78"/>
    </row>
    <row r="56" spans="2:19" x14ac:dyDescent="0.15">
      <c r="J56" s="118"/>
      <c r="K56" s="118"/>
      <c r="L56" s="118"/>
      <c r="M56" s="78"/>
    </row>
    <row r="57" spans="2:19" x14ac:dyDescent="0.15">
      <c r="J57" s="53"/>
      <c r="K57" s="53"/>
      <c r="L57" s="53"/>
      <c r="M57" s="78"/>
    </row>
    <row r="58" spans="2:19" x14ac:dyDescent="0.15">
      <c r="J58" s="53"/>
      <c r="K58" s="53"/>
      <c r="L58" s="53"/>
      <c r="M58" s="78"/>
    </row>
    <row r="59" spans="2:19" x14ac:dyDescent="0.15">
      <c r="J59" s="53"/>
      <c r="K59" s="53"/>
      <c r="L59" s="53"/>
      <c r="M59" s="78"/>
    </row>
    <row r="60" spans="2:19" x14ac:dyDescent="0.15">
      <c r="J60" s="53"/>
      <c r="K60" s="53"/>
      <c r="L60" s="53"/>
      <c r="M60" s="78"/>
    </row>
    <row r="61" spans="2:19" x14ac:dyDescent="0.15">
      <c r="J61" s="118"/>
      <c r="K61" s="118"/>
      <c r="L61" s="118"/>
      <c r="M61" s="78"/>
    </row>
  </sheetData>
  <sheetProtection sheet="1"/>
  <mergeCells count="40">
    <mergeCell ref="J61:L61"/>
    <mergeCell ref="B18:E18"/>
    <mergeCell ref="B19:E19"/>
    <mergeCell ref="B33:E33"/>
    <mergeCell ref="B20:E20"/>
    <mergeCell ref="J54:L54"/>
    <mergeCell ref="B27:E27"/>
    <mergeCell ref="B28:E28"/>
    <mergeCell ref="B44:E44"/>
    <mergeCell ref="B43:E43"/>
    <mergeCell ref="J53:L53"/>
    <mergeCell ref="J56:L56"/>
    <mergeCell ref="B50:E50"/>
    <mergeCell ref="B38:D38"/>
    <mergeCell ref="B41:E41"/>
    <mergeCell ref="B42:E42"/>
    <mergeCell ref="I1:N1"/>
    <mergeCell ref="K3:L4"/>
    <mergeCell ref="B40:D40"/>
    <mergeCell ref="B12:D12"/>
    <mergeCell ref="B9:D9"/>
    <mergeCell ref="B25:E25"/>
    <mergeCell ref="B8:D8"/>
    <mergeCell ref="B17:E17"/>
    <mergeCell ref="B7:D7"/>
    <mergeCell ref="C13:E13"/>
    <mergeCell ref="B15:E15"/>
    <mergeCell ref="B14:E14"/>
    <mergeCell ref="B16:E16"/>
    <mergeCell ref="I2:N2"/>
    <mergeCell ref="B5:D5"/>
    <mergeCell ref="B46:D46"/>
    <mergeCell ref="B47:D47"/>
    <mergeCell ref="B48:D48"/>
    <mergeCell ref="B21:E21"/>
    <mergeCell ref="B26:E26"/>
    <mergeCell ref="B32:E32"/>
    <mergeCell ref="B29:E29"/>
    <mergeCell ref="B30:E30"/>
    <mergeCell ref="B31:E31"/>
  </mergeCells>
  <phoneticPr fontId="0" type="noConversion"/>
  <pageMargins left="0" right="0" top="0.5" bottom="0.5" header="0.5" footer="0.5"/>
  <pageSetup scale="70" orientation="landscape" r:id="rId1"/>
  <ignoredErrors>
    <ignoredError sqref="F15:Q19 F25:Q28 F39:G39 I42:Q42 F42:G42 F41:Q41 F44:Q44 H42 F31:Q33 F30:L30 N30:Q30 H39:J39 F21:Q21 H20:Q20 L39:Q39 G14:I14 K14:Q14 F29:G29 I29:Q29 K39 F43:L43 M43:Q43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85"/>
  <sheetViews>
    <sheetView topLeftCell="A4" workbookViewId="0">
      <selection activeCell="C21" sqref="C21"/>
    </sheetView>
  </sheetViews>
  <sheetFormatPr baseColWidth="10" defaultColWidth="8.83203125" defaultRowHeight="13" x14ac:dyDescent="0.15"/>
  <cols>
    <col min="1" max="1" width="11.5" customWidth="1"/>
    <col min="2" max="2" width="27.5" customWidth="1"/>
    <col min="3" max="3" width="11.5" customWidth="1"/>
    <col min="4" max="4" width="6.83203125" customWidth="1"/>
    <col min="5" max="5" width="9.1640625" customWidth="1"/>
    <col min="6" max="6" width="12.1640625" customWidth="1"/>
    <col min="7" max="7" width="6.5" customWidth="1"/>
    <col min="8" max="8" width="5" customWidth="1"/>
    <col min="9" max="9" width="11.5" customWidth="1"/>
  </cols>
  <sheetData>
    <row r="1" spans="1:11" x14ac:dyDescent="0.15">
      <c r="A1" s="127" t="s">
        <v>273</v>
      </c>
      <c r="B1" s="127"/>
      <c r="C1" s="127"/>
      <c r="D1" s="127"/>
      <c r="E1" s="127"/>
      <c r="F1" s="127"/>
    </row>
    <row r="2" spans="1:11" x14ac:dyDescent="0.15">
      <c r="A2" s="127" t="s">
        <v>274</v>
      </c>
      <c r="B2" s="127"/>
      <c r="C2" s="127"/>
      <c r="D2" s="127"/>
      <c r="E2" s="127"/>
      <c r="F2" s="127"/>
    </row>
    <row r="3" spans="1:11" x14ac:dyDescent="0.15">
      <c r="A3" s="101" t="s">
        <v>275</v>
      </c>
      <c r="B3" s="101"/>
      <c r="C3" s="101"/>
      <c r="D3" s="101"/>
      <c r="E3" s="101"/>
      <c r="F3" s="101"/>
    </row>
    <row r="4" spans="1:11" x14ac:dyDescent="0.15">
      <c r="C4" s="48"/>
      <c r="D4" s="48"/>
      <c r="E4" s="48"/>
      <c r="F4" s="48"/>
    </row>
    <row r="5" spans="1:11" x14ac:dyDescent="0.15">
      <c r="C5" s="48"/>
      <c r="D5" s="48"/>
      <c r="E5" s="80"/>
      <c r="F5" s="48"/>
    </row>
    <row r="6" spans="1:11" x14ac:dyDescent="0.15">
      <c r="C6" s="127"/>
      <c r="D6" s="127"/>
      <c r="E6" s="127"/>
      <c r="F6" s="127"/>
    </row>
    <row r="7" spans="1:11" x14ac:dyDescent="0.15">
      <c r="A7" s="6" t="s">
        <v>29</v>
      </c>
      <c r="C7" s="48"/>
      <c r="D7" s="48"/>
      <c r="E7" s="48"/>
      <c r="F7" s="48"/>
    </row>
    <row r="8" spans="1:11" x14ac:dyDescent="0.15">
      <c r="A8" t="s">
        <v>277</v>
      </c>
      <c r="C8" s="1">
        <v>15000</v>
      </c>
      <c r="D8" s="48"/>
      <c r="E8" s="48"/>
      <c r="F8" s="48"/>
    </row>
    <row r="9" spans="1:11" x14ac:dyDescent="0.15">
      <c r="A9" t="s">
        <v>276</v>
      </c>
      <c r="C9" s="85">
        <v>0</v>
      </c>
      <c r="D9" s="48"/>
      <c r="E9" s="48"/>
      <c r="F9" s="48"/>
      <c r="K9" s="34"/>
    </row>
    <row r="10" spans="1:11" x14ac:dyDescent="0.15">
      <c r="A10" t="s">
        <v>253</v>
      </c>
      <c r="C10" s="85">
        <v>2000</v>
      </c>
      <c r="D10" s="48"/>
      <c r="E10" s="48"/>
      <c r="F10" s="48"/>
    </row>
    <row r="11" spans="1:11" x14ac:dyDescent="0.15">
      <c r="A11" t="s">
        <v>278</v>
      </c>
      <c r="C11" s="85">
        <v>40</v>
      </c>
      <c r="D11" s="48"/>
      <c r="E11" s="48"/>
      <c r="F11" s="48"/>
    </row>
    <row r="12" spans="1:11" x14ac:dyDescent="0.15">
      <c r="B12" t="s">
        <v>30</v>
      </c>
      <c r="C12" s="48"/>
      <c r="D12" s="48"/>
      <c r="E12" s="48"/>
      <c r="F12" s="7">
        <f>C9+C8+C10+C11</f>
        <v>17040</v>
      </c>
    </row>
    <row r="13" spans="1:11" x14ac:dyDescent="0.15">
      <c r="B13" s="48" t="s">
        <v>279</v>
      </c>
      <c r="C13" s="48"/>
      <c r="D13" s="48"/>
      <c r="E13" s="48"/>
      <c r="F13" s="86">
        <v>15909.62</v>
      </c>
    </row>
    <row r="14" spans="1:11" x14ac:dyDescent="0.15">
      <c r="B14" s="48" t="s">
        <v>280</v>
      </c>
      <c r="C14" s="48"/>
      <c r="D14" s="48"/>
      <c r="E14" s="48"/>
      <c r="F14" s="8">
        <v>39769.78</v>
      </c>
    </row>
    <row r="15" spans="1:11" x14ac:dyDescent="0.15">
      <c r="B15" s="48" t="s">
        <v>203</v>
      </c>
      <c r="C15" s="48"/>
      <c r="D15" s="48"/>
      <c r="E15" s="48"/>
      <c r="F15" s="8">
        <v>5129.99</v>
      </c>
    </row>
    <row r="16" spans="1:11" x14ac:dyDescent="0.15">
      <c r="B16" t="s">
        <v>31</v>
      </c>
      <c r="C16" s="48"/>
      <c r="D16" s="48"/>
      <c r="E16" s="48"/>
      <c r="F16" s="9">
        <f>SUM(F12:F15)</f>
        <v>77849.39</v>
      </c>
    </row>
    <row r="17" spans="1:9" x14ac:dyDescent="0.15">
      <c r="C17" s="48"/>
      <c r="D17" s="48"/>
      <c r="E17" s="48"/>
      <c r="F17" s="9"/>
    </row>
    <row r="18" spans="1:9" x14ac:dyDescent="0.15">
      <c r="A18" s="6" t="s">
        <v>32</v>
      </c>
      <c r="C18" s="48"/>
      <c r="D18" s="48"/>
      <c r="E18" s="48"/>
      <c r="F18" s="48"/>
    </row>
    <row r="19" spans="1:9" x14ac:dyDescent="0.15">
      <c r="A19" t="s">
        <v>281</v>
      </c>
      <c r="C19" s="48"/>
      <c r="D19" s="48"/>
      <c r="E19" s="48"/>
      <c r="F19" s="48"/>
    </row>
    <row r="20" spans="1:9" x14ac:dyDescent="0.15">
      <c r="A20" t="s">
        <v>34</v>
      </c>
      <c r="C20" s="85">
        <v>500</v>
      </c>
      <c r="D20" s="48"/>
      <c r="E20" s="48"/>
      <c r="F20" s="48"/>
    </row>
    <row r="21" spans="1:9" x14ac:dyDescent="0.15">
      <c r="A21" t="s">
        <v>35</v>
      </c>
      <c r="C21" s="85">
        <v>1000</v>
      </c>
      <c r="D21" s="48"/>
      <c r="E21" s="48"/>
      <c r="F21" s="48"/>
    </row>
    <row r="22" spans="1:9" x14ac:dyDescent="0.15">
      <c r="A22" t="s">
        <v>36</v>
      </c>
      <c r="C22" s="85">
        <v>0</v>
      </c>
      <c r="D22" s="48"/>
      <c r="E22" s="48"/>
      <c r="F22" s="48"/>
    </row>
    <row r="23" spans="1:9" x14ac:dyDescent="0.15">
      <c r="A23" t="s">
        <v>37</v>
      </c>
      <c r="C23" s="85">
        <v>0</v>
      </c>
      <c r="D23" s="48"/>
      <c r="E23" s="48"/>
      <c r="F23" s="48"/>
    </row>
    <row r="24" spans="1:9" x14ac:dyDescent="0.15">
      <c r="A24" t="s">
        <v>38</v>
      </c>
      <c r="C24" s="85">
        <v>0</v>
      </c>
      <c r="D24" s="48"/>
      <c r="E24" s="48"/>
      <c r="F24" s="48"/>
    </row>
    <row r="25" spans="1:9" x14ac:dyDescent="0.15">
      <c r="A25" t="s">
        <v>39</v>
      </c>
      <c r="C25" s="85">
        <v>200</v>
      </c>
      <c r="D25" s="48"/>
      <c r="E25" s="48"/>
      <c r="F25" s="48"/>
    </row>
    <row r="26" spans="1:9" x14ac:dyDescent="0.15">
      <c r="A26" t="s">
        <v>40</v>
      </c>
      <c r="C26" s="85">
        <v>150</v>
      </c>
      <c r="D26" s="48"/>
      <c r="E26" s="48"/>
      <c r="F26" s="48"/>
    </row>
    <row r="27" spans="1:9" x14ac:dyDescent="0.15">
      <c r="A27" t="s">
        <v>41</v>
      </c>
      <c r="C27" s="85">
        <v>100</v>
      </c>
      <c r="D27" s="48"/>
      <c r="E27" s="48"/>
      <c r="F27" s="48"/>
      <c r="I27" s="11"/>
    </row>
    <row r="28" spans="1:9" x14ac:dyDescent="0.15">
      <c r="B28" t="s">
        <v>42</v>
      </c>
      <c r="C28" s="85"/>
      <c r="D28" s="48"/>
      <c r="E28" s="85">
        <f>SUM(C20:C27)</f>
        <v>1950</v>
      </c>
      <c r="F28" s="48"/>
    </row>
    <row r="29" spans="1:9" x14ac:dyDescent="0.15">
      <c r="C29" s="48"/>
      <c r="D29" s="48"/>
      <c r="E29" s="48"/>
      <c r="F29" s="48"/>
    </row>
    <row r="30" spans="1:9" x14ac:dyDescent="0.15">
      <c r="A30" s="87" t="s">
        <v>28</v>
      </c>
      <c r="C30" s="48"/>
      <c r="D30" s="48"/>
      <c r="E30" s="48"/>
      <c r="F30" s="48"/>
    </row>
    <row r="31" spans="1:9" x14ac:dyDescent="0.15">
      <c r="A31" t="s">
        <v>43</v>
      </c>
      <c r="C31" s="85">
        <v>100</v>
      </c>
      <c r="D31" s="48"/>
      <c r="E31" s="48"/>
      <c r="F31" s="48"/>
    </row>
    <row r="32" spans="1:9" x14ac:dyDescent="0.15">
      <c r="A32" t="s">
        <v>44</v>
      </c>
      <c r="C32" s="85">
        <v>1000</v>
      </c>
      <c r="D32" s="48"/>
      <c r="E32" s="48"/>
      <c r="F32" s="48"/>
    </row>
    <row r="33" spans="1:9" x14ac:dyDescent="0.15">
      <c r="A33" t="s">
        <v>45</v>
      </c>
      <c r="C33" s="85">
        <v>4500</v>
      </c>
      <c r="D33" s="48" t="s">
        <v>46</v>
      </c>
      <c r="E33" s="48"/>
      <c r="F33" s="48"/>
    </row>
    <row r="34" spans="1:9" x14ac:dyDescent="0.15">
      <c r="A34" t="s">
        <v>47</v>
      </c>
      <c r="C34" s="85">
        <v>250</v>
      </c>
      <c r="D34" s="48" t="s">
        <v>50</v>
      </c>
      <c r="E34" s="48"/>
      <c r="F34" s="48"/>
    </row>
    <row r="35" spans="1:9" x14ac:dyDescent="0.15">
      <c r="A35" t="s">
        <v>48</v>
      </c>
      <c r="C35" s="85">
        <v>1500</v>
      </c>
      <c r="D35" s="48"/>
      <c r="E35" s="48"/>
      <c r="F35" s="48"/>
    </row>
    <row r="36" spans="1:9" x14ac:dyDescent="0.15">
      <c r="A36" t="s">
        <v>49</v>
      </c>
      <c r="C36" s="85">
        <v>100</v>
      </c>
      <c r="D36" s="48"/>
      <c r="E36" s="48"/>
      <c r="F36" s="48"/>
    </row>
    <row r="37" spans="1:9" x14ac:dyDescent="0.15">
      <c r="A37" t="s">
        <v>51</v>
      </c>
      <c r="C37" s="85">
        <v>0</v>
      </c>
      <c r="D37" s="48"/>
      <c r="E37" s="48"/>
      <c r="F37" s="48"/>
    </row>
    <row r="38" spans="1:9" x14ac:dyDescent="0.15">
      <c r="A38" t="s">
        <v>52</v>
      </c>
      <c r="C38" s="85">
        <v>1500</v>
      </c>
      <c r="D38" s="48"/>
      <c r="E38" s="48"/>
      <c r="F38" s="48"/>
    </row>
    <row r="39" spans="1:9" x14ac:dyDescent="0.15">
      <c r="A39" t="s">
        <v>53</v>
      </c>
      <c r="B39" s="48"/>
      <c r="C39" s="85">
        <v>16500</v>
      </c>
      <c r="D39" s="48" t="s">
        <v>246</v>
      </c>
      <c r="E39" s="48"/>
      <c r="F39" s="48"/>
    </row>
    <row r="40" spans="1:9" ht="16" x14ac:dyDescent="0.2">
      <c r="B40" s="48" t="s">
        <v>282</v>
      </c>
      <c r="C40" s="88"/>
      <c r="D40" s="48"/>
      <c r="E40" s="85">
        <f>SUM(C31:C39)</f>
        <v>25450</v>
      </c>
      <c r="F40" s="48"/>
    </row>
    <row r="41" spans="1:9" x14ac:dyDescent="0.15">
      <c r="B41" s="48"/>
      <c r="C41" s="48"/>
      <c r="D41" s="48"/>
      <c r="E41" s="48"/>
      <c r="F41" s="48"/>
    </row>
    <row r="42" spans="1:9" x14ac:dyDescent="0.15">
      <c r="B42" s="48" t="s">
        <v>55</v>
      </c>
      <c r="C42" s="48"/>
      <c r="D42" s="48"/>
      <c r="E42" s="48"/>
      <c r="F42" s="11">
        <f>E28+E40</f>
        <v>27400</v>
      </c>
      <c r="I42" s="35"/>
    </row>
    <row r="43" spans="1:9" x14ac:dyDescent="0.15">
      <c r="B43" s="48"/>
      <c r="C43" s="48"/>
      <c r="D43" s="48"/>
      <c r="E43" s="48"/>
      <c r="F43" s="48"/>
      <c r="I43" s="35"/>
    </row>
    <row r="44" spans="1:9" x14ac:dyDescent="0.15">
      <c r="C44" s="48"/>
      <c r="D44" s="48"/>
      <c r="E44" s="48"/>
      <c r="F44" s="48"/>
      <c r="I44" s="35"/>
    </row>
    <row r="45" spans="1:9" x14ac:dyDescent="0.15">
      <c r="A45" s="48" t="s">
        <v>283</v>
      </c>
      <c r="C45" s="48"/>
      <c r="D45" s="48"/>
      <c r="E45" s="48"/>
      <c r="F45" s="48"/>
      <c r="I45" s="35"/>
    </row>
    <row r="46" spans="1:9" x14ac:dyDescent="0.15">
      <c r="A46" s="48" t="s">
        <v>284</v>
      </c>
      <c r="C46" s="48"/>
      <c r="D46" s="48"/>
      <c r="E46" s="48"/>
      <c r="F46" s="48"/>
      <c r="I46" s="35"/>
    </row>
    <row r="47" spans="1:9" x14ac:dyDescent="0.15">
      <c r="A47" s="48" t="s">
        <v>285</v>
      </c>
      <c r="C47" s="48"/>
      <c r="D47" s="48"/>
      <c r="E47" s="48"/>
      <c r="F47" s="48"/>
      <c r="I47" s="35"/>
    </row>
    <row r="48" spans="1:9" x14ac:dyDescent="0.15">
      <c r="A48" s="48" t="s">
        <v>286</v>
      </c>
      <c r="C48" s="48"/>
      <c r="D48" s="48"/>
      <c r="E48" s="48"/>
      <c r="F48" s="48"/>
    </row>
    <row r="49" spans="1:6" x14ac:dyDescent="0.15">
      <c r="A49" s="48" t="s">
        <v>287</v>
      </c>
      <c r="C49" s="48"/>
      <c r="D49" s="48"/>
      <c r="E49" s="48"/>
      <c r="F49" s="48"/>
    </row>
    <row r="50" spans="1:6" x14ac:dyDescent="0.15">
      <c r="A50" s="2"/>
      <c r="C50" s="48"/>
      <c r="D50" s="48"/>
      <c r="E50" s="48"/>
      <c r="F50" s="48"/>
    </row>
    <row r="51" spans="1:6" x14ac:dyDescent="0.15">
      <c r="A51" t="s">
        <v>56</v>
      </c>
      <c r="C51" s="48"/>
      <c r="D51" s="48"/>
      <c r="E51" s="48"/>
      <c r="F51" s="48"/>
    </row>
    <row r="52" spans="1:6" x14ac:dyDescent="0.15">
      <c r="A52" s="48" t="s">
        <v>288</v>
      </c>
      <c r="C52" s="48"/>
      <c r="D52" s="48"/>
      <c r="E52" s="48"/>
      <c r="F52" s="48"/>
    </row>
    <row r="53" spans="1:6" x14ac:dyDescent="0.15">
      <c r="C53" s="48"/>
      <c r="D53" s="48"/>
      <c r="E53" s="48"/>
      <c r="F53" s="48"/>
    </row>
    <row r="54" spans="1:6" x14ac:dyDescent="0.15">
      <c r="C54" s="48"/>
      <c r="D54" s="48"/>
      <c r="E54" s="48"/>
      <c r="F54" s="48"/>
    </row>
    <row r="55" spans="1:6" x14ac:dyDescent="0.15">
      <c r="A55" s="89" t="s">
        <v>289</v>
      </c>
      <c r="C55" s="48"/>
      <c r="D55" s="48"/>
      <c r="E55" s="48"/>
      <c r="F55" s="48"/>
    </row>
    <row r="56" spans="1:6" x14ac:dyDescent="0.15">
      <c r="A56" s="90"/>
      <c r="C56" s="48"/>
      <c r="D56" s="48"/>
      <c r="E56" s="48"/>
      <c r="F56" s="48"/>
    </row>
    <row r="57" spans="1:6" x14ac:dyDescent="0.15">
      <c r="A57" s="48" t="s">
        <v>290</v>
      </c>
      <c r="C57" s="48"/>
      <c r="D57" s="48"/>
      <c r="E57" s="48"/>
      <c r="F57" s="48"/>
    </row>
    <row r="58" spans="1:6" x14ac:dyDescent="0.15">
      <c r="A58" t="s">
        <v>291</v>
      </c>
      <c r="C58" s="48"/>
      <c r="D58" s="48"/>
      <c r="E58" s="48"/>
      <c r="F58" s="48"/>
    </row>
    <row r="59" spans="1:6" x14ac:dyDescent="0.15">
      <c r="A59" s="48" t="s">
        <v>292</v>
      </c>
      <c r="C59" s="48"/>
      <c r="D59" s="48"/>
      <c r="E59" s="48"/>
      <c r="F59" s="48"/>
    </row>
    <row r="60" spans="1:6" x14ac:dyDescent="0.15">
      <c r="A60" s="48" t="s">
        <v>293</v>
      </c>
      <c r="C60" s="48"/>
      <c r="D60" s="48"/>
      <c r="E60" s="48"/>
      <c r="F60" s="48"/>
    </row>
    <row r="61" spans="1:6" x14ac:dyDescent="0.15">
      <c r="A61" s="48" t="s">
        <v>294</v>
      </c>
      <c r="C61" s="48"/>
      <c r="D61" s="48"/>
      <c r="E61" s="48"/>
      <c r="F61" s="48"/>
    </row>
    <row r="62" spans="1:6" x14ac:dyDescent="0.15">
      <c r="C62" s="48"/>
      <c r="D62" s="48"/>
      <c r="E62" s="48"/>
      <c r="F62" s="48"/>
    </row>
    <row r="63" spans="1:6" x14ac:dyDescent="0.15">
      <c r="A63" t="s">
        <v>223</v>
      </c>
      <c r="C63" s="48"/>
      <c r="D63" s="48"/>
      <c r="E63" s="48"/>
      <c r="F63" s="48"/>
    </row>
    <row r="64" spans="1:6" x14ac:dyDescent="0.15">
      <c r="C64" s="48"/>
      <c r="D64" s="48"/>
      <c r="E64" s="48"/>
      <c r="F64" s="48"/>
    </row>
    <row r="65" spans="1:7" x14ac:dyDescent="0.15">
      <c r="A65" t="s">
        <v>224</v>
      </c>
      <c r="C65" s="48"/>
      <c r="D65" s="48"/>
      <c r="E65" s="48"/>
      <c r="F65" s="48"/>
    </row>
    <row r="66" spans="1:7" x14ac:dyDescent="0.15">
      <c r="A66" s="48" t="s">
        <v>295</v>
      </c>
      <c r="C66" s="48"/>
      <c r="D66" s="48"/>
      <c r="E66" s="48"/>
      <c r="F66" s="48"/>
    </row>
    <row r="67" spans="1:7" x14ac:dyDescent="0.15">
      <c r="A67" s="48" t="s">
        <v>296</v>
      </c>
      <c r="C67" s="48"/>
      <c r="D67" s="48"/>
      <c r="E67" s="48"/>
      <c r="F67" s="48"/>
    </row>
    <row r="68" spans="1:7" x14ac:dyDescent="0.15">
      <c r="A68" s="48" t="s">
        <v>297</v>
      </c>
      <c r="C68" s="48"/>
      <c r="D68" s="48"/>
      <c r="E68" s="48"/>
      <c r="F68" s="48"/>
    </row>
    <row r="69" spans="1:7" x14ac:dyDescent="0.15">
      <c r="A69" s="48" t="s">
        <v>298</v>
      </c>
      <c r="C69" s="48"/>
      <c r="D69" s="48"/>
      <c r="E69" s="48"/>
      <c r="F69" s="48"/>
    </row>
    <row r="70" spans="1:7" x14ac:dyDescent="0.15">
      <c r="A70" s="48" t="s">
        <v>299</v>
      </c>
      <c r="C70" s="48"/>
      <c r="D70" s="48"/>
      <c r="E70" s="48"/>
      <c r="F70" s="48"/>
    </row>
    <row r="71" spans="1:7" x14ac:dyDescent="0.15">
      <c r="A71" s="48"/>
      <c r="C71" s="48"/>
      <c r="D71" s="48"/>
      <c r="E71" s="48"/>
      <c r="F71" s="48"/>
    </row>
    <row r="72" spans="1:7" x14ac:dyDescent="0.15">
      <c r="A72" t="s">
        <v>28</v>
      </c>
      <c r="C72" s="48"/>
      <c r="D72" s="48"/>
      <c r="E72" s="48"/>
      <c r="F72" s="48"/>
    </row>
    <row r="73" spans="1:7" x14ac:dyDescent="0.15">
      <c r="A73" s="48" t="s">
        <v>300</v>
      </c>
      <c r="C73" s="48"/>
      <c r="D73" s="48"/>
      <c r="E73" s="48"/>
      <c r="F73" s="48"/>
    </row>
    <row r="74" spans="1:7" x14ac:dyDescent="0.15">
      <c r="A74" s="48" t="s">
        <v>301</v>
      </c>
      <c r="C74" s="48"/>
      <c r="D74" s="48"/>
      <c r="E74" s="48"/>
      <c r="F74" s="48"/>
    </row>
    <row r="75" spans="1:7" x14ac:dyDescent="0.15">
      <c r="A75" s="48" t="s">
        <v>302</v>
      </c>
      <c r="C75" s="48"/>
      <c r="D75" s="48"/>
      <c r="E75" s="48"/>
      <c r="F75" s="48"/>
    </row>
    <row r="76" spans="1:7" x14ac:dyDescent="0.15">
      <c r="A76" s="48" t="s">
        <v>303</v>
      </c>
      <c r="C76" s="48"/>
      <c r="D76" s="48"/>
      <c r="E76" s="48"/>
      <c r="F76" s="48"/>
    </row>
    <row r="77" spans="1:7" x14ac:dyDescent="0.15">
      <c r="A77" s="48" t="s">
        <v>304</v>
      </c>
      <c r="C77" s="48"/>
      <c r="D77" s="48"/>
      <c r="E77" s="48"/>
      <c r="F77" s="48"/>
    </row>
    <row r="78" spans="1:7" x14ac:dyDescent="0.15">
      <c r="A78" s="48" t="s">
        <v>305</v>
      </c>
      <c r="B78" s="48"/>
      <c r="C78" s="48"/>
      <c r="D78" s="48"/>
      <c r="E78" s="48"/>
      <c r="F78" s="48"/>
    </row>
    <row r="79" spans="1:7" x14ac:dyDescent="0.15">
      <c r="A79" s="48" t="s">
        <v>306</v>
      </c>
      <c r="B79" s="48"/>
      <c r="C79" s="48"/>
      <c r="D79" s="48"/>
      <c r="E79" s="48"/>
      <c r="F79" s="48"/>
      <c r="G79" s="48"/>
    </row>
    <row r="80" spans="1:7" x14ac:dyDescent="0.15">
      <c r="A80" s="48" t="s">
        <v>307</v>
      </c>
      <c r="B80" s="48"/>
      <c r="C80" s="48"/>
      <c r="D80" s="48"/>
      <c r="E80" s="48"/>
      <c r="F80" s="48"/>
      <c r="G80" s="48"/>
    </row>
    <row r="81" spans="1:7" x14ac:dyDescent="0.15">
      <c r="A81" s="48" t="s">
        <v>308</v>
      </c>
      <c r="B81" s="48"/>
      <c r="C81" s="48"/>
      <c r="D81" s="48"/>
      <c r="E81" s="48"/>
      <c r="F81" s="48"/>
      <c r="G81" s="48"/>
    </row>
    <row r="82" spans="1:7" x14ac:dyDescent="0.15">
      <c r="A82" s="48" t="s">
        <v>309</v>
      </c>
      <c r="B82" s="48"/>
      <c r="C82" s="48"/>
      <c r="D82" s="48"/>
      <c r="E82" s="48"/>
      <c r="F82" s="48"/>
      <c r="G82" s="48"/>
    </row>
    <row r="83" spans="1:7" x14ac:dyDescent="0.15">
      <c r="A83" s="48" t="s">
        <v>310</v>
      </c>
      <c r="B83" s="48"/>
      <c r="C83" s="48"/>
      <c r="D83" s="48"/>
      <c r="E83" s="48"/>
      <c r="F83" s="48"/>
      <c r="G83" s="48"/>
    </row>
    <row r="84" spans="1:7" x14ac:dyDescent="0.15">
      <c r="A84" s="48" t="s">
        <v>311</v>
      </c>
      <c r="B84" s="48"/>
      <c r="C84" s="48"/>
      <c r="D84" s="48"/>
      <c r="E84" s="48"/>
      <c r="F84" s="48"/>
      <c r="G84" s="48"/>
    </row>
    <row r="85" spans="1:7" x14ac:dyDescent="0.15">
      <c r="A85" t="s">
        <v>241</v>
      </c>
    </row>
  </sheetData>
  <mergeCells count="4">
    <mergeCell ref="A1:F1"/>
    <mergeCell ref="A2:F2"/>
    <mergeCell ref="A3:F3"/>
    <mergeCell ref="C6:F6"/>
  </mergeCells>
  <phoneticPr fontId="0" type="noConversion"/>
  <pageMargins left="0.7" right="0.7" top="0.75" bottom="0.75" header="0.3" footer="0.3"/>
  <pageSetup orientation="portrait" horizontalDpi="4294967293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83"/>
  <sheetViews>
    <sheetView topLeftCell="A5" workbookViewId="0">
      <selection activeCell="J5" sqref="J5:J9"/>
    </sheetView>
  </sheetViews>
  <sheetFormatPr baseColWidth="10" defaultColWidth="8.83203125" defaultRowHeight="13" x14ac:dyDescent="0.15"/>
  <cols>
    <col min="8" max="8" width="8.83203125" customWidth="1"/>
    <col min="9" max="9" width="10.83203125" bestFit="1" customWidth="1"/>
    <col min="10" max="10" width="11.5" bestFit="1" customWidth="1"/>
  </cols>
  <sheetData>
    <row r="1" spans="1:12" x14ac:dyDescent="0.15">
      <c r="A1" s="127" t="s">
        <v>184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2" x14ac:dyDescent="0.15">
      <c r="A2" s="127" t="s">
        <v>271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2" x14ac:dyDescent="0.15">
      <c r="F3" s="53" t="s">
        <v>226</v>
      </c>
      <c r="G3" s="128">
        <v>43757</v>
      </c>
      <c r="H3" s="129"/>
    </row>
    <row r="4" spans="1:12" x14ac:dyDescent="0.15">
      <c r="A4" s="6" t="s">
        <v>29</v>
      </c>
      <c r="I4" s="6" t="s">
        <v>266</v>
      </c>
      <c r="J4" s="80" t="s">
        <v>268</v>
      </c>
    </row>
    <row r="5" spans="1:12" x14ac:dyDescent="0.15">
      <c r="A5" t="s">
        <v>207</v>
      </c>
      <c r="F5" s="37">
        <f>+BUDGET!C8</f>
        <v>15000</v>
      </c>
      <c r="I5" s="13">
        <f>'YEARLY REPORT'!R7</f>
        <v>10356.159999999998</v>
      </c>
      <c r="J5" s="13">
        <f t="shared" ref="J5:J9" si="0">I5-H5</f>
        <v>10356.159999999998</v>
      </c>
    </row>
    <row r="6" spans="1:12" x14ac:dyDescent="0.15">
      <c r="A6" t="s">
        <v>208</v>
      </c>
      <c r="F6" s="37">
        <f>+BUDGET!C9</f>
        <v>0</v>
      </c>
      <c r="I6" s="13">
        <f>'YEARLY REPORT'!R8</f>
        <v>0</v>
      </c>
      <c r="J6" s="13">
        <f t="shared" si="0"/>
        <v>0</v>
      </c>
    </row>
    <row r="7" spans="1:12" x14ac:dyDescent="0.15">
      <c r="A7" s="48" t="s">
        <v>267</v>
      </c>
      <c r="C7" s="130" t="s">
        <v>253</v>
      </c>
      <c r="D7" s="130"/>
      <c r="F7" s="37">
        <f>+BUDGET!C10</f>
        <v>2000</v>
      </c>
      <c r="I7" s="13">
        <f>'YEARLY REPORT'!R9</f>
        <v>1011.35</v>
      </c>
      <c r="J7" s="13">
        <f t="shared" si="0"/>
        <v>1011.35</v>
      </c>
    </row>
    <row r="8" spans="1:12" x14ac:dyDescent="0.15">
      <c r="A8" s="48" t="s">
        <v>272</v>
      </c>
      <c r="F8" s="37">
        <f>+BUDGET!C11</f>
        <v>40</v>
      </c>
      <c r="I8" s="13">
        <f>'YEARLY REPORT'!R40</f>
        <v>6.1099999999999994</v>
      </c>
      <c r="J8" s="13">
        <f t="shared" si="0"/>
        <v>6.1099999999999994</v>
      </c>
    </row>
    <row r="9" spans="1:12" x14ac:dyDescent="0.15">
      <c r="B9" s="48" t="s">
        <v>203</v>
      </c>
      <c r="F9" s="37">
        <f>+BUDGET!C12</f>
        <v>0</v>
      </c>
      <c r="I9" s="3">
        <v>0</v>
      </c>
      <c r="J9" s="13">
        <f t="shared" si="0"/>
        <v>0</v>
      </c>
    </row>
    <row r="10" spans="1:12" x14ac:dyDescent="0.15">
      <c r="B10" t="s">
        <v>30</v>
      </c>
      <c r="H10" s="81">
        <f>SUM(F5:F9)</f>
        <v>17040</v>
      </c>
      <c r="I10" s="13">
        <f>SUM(I5:I9)</f>
        <v>11373.619999999999</v>
      </c>
      <c r="J10" s="13">
        <f>I10-H10</f>
        <v>-5666.380000000001</v>
      </c>
    </row>
    <row r="12" spans="1:12" x14ac:dyDescent="0.15">
      <c r="A12" s="6" t="s">
        <v>32</v>
      </c>
    </row>
    <row r="13" spans="1:12" x14ac:dyDescent="0.15">
      <c r="A13" t="s">
        <v>33</v>
      </c>
      <c r="L13" s="13"/>
    </row>
    <row r="14" spans="1:12" x14ac:dyDescent="0.15">
      <c r="A14" t="s">
        <v>34</v>
      </c>
      <c r="F14" s="37">
        <f>+BUDGET!C20</f>
        <v>500</v>
      </c>
      <c r="G14" s="12"/>
      <c r="I14" s="13">
        <f>'YEARLY REPORT'!R14</f>
        <v>0</v>
      </c>
    </row>
    <row r="15" spans="1:12" x14ac:dyDescent="0.15">
      <c r="A15" t="s">
        <v>35</v>
      </c>
      <c r="F15" s="37">
        <f>+BUDGET!C21</f>
        <v>1000</v>
      </c>
      <c r="I15" s="13">
        <f>'YEARLY REPORT'!R15</f>
        <v>492.71999999999997</v>
      </c>
    </row>
    <row r="16" spans="1:12" x14ac:dyDescent="0.15">
      <c r="A16" t="s">
        <v>36</v>
      </c>
      <c r="F16" s="37">
        <f>+BUDGET!C22</f>
        <v>0</v>
      </c>
      <c r="I16" s="13">
        <f>'YEARLY REPORT'!R16</f>
        <v>0</v>
      </c>
    </row>
    <row r="17" spans="1:9" x14ac:dyDescent="0.15">
      <c r="A17" t="s">
        <v>37</v>
      </c>
      <c r="F17" s="37">
        <f>+BUDGET!C23</f>
        <v>0</v>
      </c>
      <c r="I17" s="13">
        <f>'YEARLY REPORT'!R17</f>
        <v>0</v>
      </c>
    </row>
    <row r="18" spans="1:9" x14ac:dyDescent="0.15">
      <c r="A18" t="s">
        <v>38</v>
      </c>
      <c r="F18" s="37">
        <f>+BUDGET!C24</f>
        <v>0</v>
      </c>
      <c r="I18" s="13">
        <f>'YEARLY REPORT'!R18</f>
        <v>0</v>
      </c>
    </row>
    <row r="19" spans="1:9" x14ac:dyDescent="0.15">
      <c r="A19" t="s">
        <v>39</v>
      </c>
      <c r="F19" s="37">
        <f>+BUDGET!C25</f>
        <v>200</v>
      </c>
      <c r="I19" s="13">
        <f>'YEARLY REPORT'!R19</f>
        <v>0</v>
      </c>
    </row>
    <row r="20" spans="1:9" x14ac:dyDescent="0.15">
      <c r="A20" t="s">
        <v>40</v>
      </c>
      <c r="F20" s="37">
        <f>+BUDGET!C26</f>
        <v>150</v>
      </c>
      <c r="I20" s="13">
        <f>'YEARLY REPORT'!R20</f>
        <v>0</v>
      </c>
    </row>
    <row r="21" spans="1:9" x14ac:dyDescent="0.15">
      <c r="A21" t="s">
        <v>41</v>
      </c>
      <c r="F21" s="37">
        <f>+BUDGET!C27</f>
        <v>100</v>
      </c>
      <c r="I21" s="13">
        <f>'YEARLY REPORT'!R21</f>
        <v>10.66</v>
      </c>
    </row>
    <row r="22" spans="1:9" x14ac:dyDescent="0.15">
      <c r="B22" t="s">
        <v>42</v>
      </c>
      <c r="F22" s="1"/>
      <c r="G22" s="1">
        <f>SUM(F14:F21)</f>
        <v>1950</v>
      </c>
      <c r="I22" s="13">
        <f>SUM(I14:I21)</f>
        <v>503.38</v>
      </c>
    </row>
    <row r="24" spans="1:9" x14ac:dyDescent="0.15">
      <c r="A24" s="10" t="s">
        <v>28</v>
      </c>
    </row>
    <row r="25" spans="1:9" x14ac:dyDescent="0.15">
      <c r="A25" t="s">
        <v>43</v>
      </c>
      <c r="F25" s="37">
        <f>+BUDGET!C31</f>
        <v>100</v>
      </c>
      <c r="I25" s="13">
        <f>'YEARLY REPORT'!R25</f>
        <v>0</v>
      </c>
    </row>
    <row r="26" spans="1:9" x14ac:dyDescent="0.15">
      <c r="A26" t="s">
        <v>44</v>
      </c>
      <c r="F26" s="37">
        <f>+BUDGET!C32</f>
        <v>1000</v>
      </c>
      <c r="I26" s="13">
        <f>'YEARLY REPORT'!R26</f>
        <v>16</v>
      </c>
    </row>
    <row r="27" spans="1:9" x14ac:dyDescent="0.15">
      <c r="A27" t="s">
        <v>45</v>
      </c>
      <c r="F27" s="37">
        <f>+BUDGET!C33</f>
        <v>4500</v>
      </c>
      <c r="I27" s="13">
        <f>'YEARLY REPORT'!R27</f>
        <v>120.6</v>
      </c>
    </row>
    <row r="28" spans="1:9" x14ac:dyDescent="0.15">
      <c r="A28" t="s">
        <v>47</v>
      </c>
      <c r="F28" s="37">
        <f>+BUDGET!C34</f>
        <v>250</v>
      </c>
      <c r="I28" s="13">
        <f>'YEARLY REPORT'!R28</f>
        <v>0</v>
      </c>
    </row>
    <row r="29" spans="1:9" x14ac:dyDescent="0.15">
      <c r="A29" t="s">
        <v>48</v>
      </c>
      <c r="F29" s="37">
        <f>+BUDGET!C35</f>
        <v>1500</v>
      </c>
      <c r="I29" s="13">
        <f>'YEARLY REPORT'!R29</f>
        <v>7</v>
      </c>
    </row>
    <row r="30" spans="1:9" x14ac:dyDescent="0.15">
      <c r="A30" t="s">
        <v>49</v>
      </c>
      <c r="F30" s="37">
        <f>+BUDGET!C36</f>
        <v>100</v>
      </c>
      <c r="I30" s="13">
        <f>'YEARLY REPORT'!R30</f>
        <v>0</v>
      </c>
    </row>
    <row r="31" spans="1:9" x14ac:dyDescent="0.15">
      <c r="A31" t="s">
        <v>51</v>
      </c>
      <c r="F31" s="37">
        <f>+BUDGET!C37</f>
        <v>0</v>
      </c>
      <c r="I31" s="13">
        <f>'YEARLY REPORT'!R31</f>
        <v>0</v>
      </c>
    </row>
    <row r="32" spans="1:9" x14ac:dyDescent="0.15">
      <c r="A32" t="s">
        <v>52</v>
      </c>
      <c r="F32" s="37">
        <f>+BUDGET!C38</f>
        <v>1500</v>
      </c>
      <c r="I32" s="13">
        <f>'YEARLY REPORT'!R32</f>
        <v>560</v>
      </c>
    </row>
    <row r="33" spans="1:10" x14ac:dyDescent="0.15">
      <c r="A33" t="s">
        <v>53</v>
      </c>
      <c r="F33" s="37">
        <f>+BUDGET!C39</f>
        <v>16500</v>
      </c>
      <c r="I33" s="13">
        <f>'YEARLY REPORT'!R33</f>
        <v>783.97</v>
      </c>
    </row>
    <row r="34" spans="1:10" x14ac:dyDescent="0.15">
      <c r="B34" t="s">
        <v>54</v>
      </c>
      <c r="G34" s="1">
        <f>SUM(F25:F33)</f>
        <v>25450</v>
      </c>
      <c r="I34" s="13">
        <f>SUM(I25:I33)</f>
        <v>1487.5700000000002</v>
      </c>
    </row>
    <row r="36" spans="1:10" x14ac:dyDescent="0.15">
      <c r="B36" t="s">
        <v>55</v>
      </c>
      <c r="H36" s="11">
        <f>G22+G34</f>
        <v>27400</v>
      </c>
      <c r="I36" s="13">
        <f>I22+I34</f>
        <v>1990.9500000000003</v>
      </c>
      <c r="J36" s="13">
        <f>I36-H36</f>
        <v>-25409.05</v>
      </c>
    </row>
    <row r="38" spans="1:10" x14ac:dyDescent="0.15">
      <c r="A38" t="s">
        <v>245</v>
      </c>
    </row>
    <row r="39" spans="1:10" x14ac:dyDescent="0.15">
      <c r="A39" t="s">
        <v>247</v>
      </c>
    </row>
    <row r="40" spans="1:10" x14ac:dyDescent="0.15">
      <c r="A40" t="s">
        <v>254</v>
      </c>
    </row>
    <row r="41" spans="1:10" x14ac:dyDescent="0.15">
      <c r="A41" t="s">
        <v>255</v>
      </c>
    </row>
    <row r="42" spans="1:10" x14ac:dyDescent="0.15">
      <c r="A42" t="s">
        <v>256</v>
      </c>
    </row>
    <row r="43" spans="1:10" x14ac:dyDescent="0.15">
      <c r="A43" t="s">
        <v>248</v>
      </c>
    </row>
    <row r="44" spans="1:10" x14ac:dyDescent="0.15">
      <c r="A44" t="s">
        <v>257</v>
      </c>
    </row>
    <row r="45" spans="1:10" x14ac:dyDescent="0.15">
      <c r="A45" t="s">
        <v>249</v>
      </c>
    </row>
    <row r="46" spans="1:10" x14ac:dyDescent="0.15">
      <c r="A46" t="s">
        <v>258</v>
      </c>
    </row>
    <row r="47" spans="1:10" x14ac:dyDescent="0.15">
      <c r="A47" t="s">
        <v>259</v>
      </c>
    </row>
    <row r="48" spans="1:10" x14ac:dyDescent="0.15">
      <c r="A48" t="s">
        <v>260</v>
      </c>
    </row>
    <row r="50" spans="1:8" x14ac:dyDescent="0.15">
      <c r="A50" t="s">
        <v>56</v>
      </c>
    </row>
    <row r="51" spans="1:8" x14ac:dyDescent="0.15">
      <c r="A51" s="48" t="s">
        <v>57</v>
      </c>
      <c r="E51" s="82"/>
      <c r="F51" s="82"/>
      <c r="G51" s="82"/>
      <c r="H51" s="82"/>
    </row>
    <row r="52" spans="1:8" x14ac:dyDescent="0.15">
      <c r="A52" s="82"/>
      <c r="B52" s="82"/>
      <c r="C52" s="82"/>
      <c r="D52" s="82"/>
      <c r="E52" s="82"/>
      <c r="F52" s="82"/>
      <c r="G52" s="82"/>
      <c r="H52" s="82"/>
    </row>
    <row r="53" spans="1:8" x14ac:dyDescent="0.15">
      <c r="A53" s="83"/>
      <c r="B53" s="82"/>
      <c r="C53" s="82"/>
      <c r="D53" s="82"/>
      <c r="E53" s="82"/>
      <c r="F53" s="82"/>
      <c r="G53" s="82"/>
      <c r="H53" s="82"/>
    </row>
    <row r="54" spans="1:8" x14ac:dyDescent="0.15">
      <c r="A54" s="82"/>
      <c r="B54" s="82"/>
      <c r="C54" s="82"/>
      <c r="D54" s="82"/>
      <c r="E54" s="82"/>
      <c r="F54" s="82"/>
      <c r="G54" s="82"/>
      <c r="H54" s="82"/>
    </row>
    <row r="55" spans="1:8" x14ac:dyDescent="0.15">
      <c r="A55" s="82"/>
      <c r="B55" s="82"/>
      <c r="C55" s="82"/>
      <c r="D55" s="82"/>
      <c r="E55" s="82"/>
      <c r="F55" s="82"/>
      <c r="G55" s="82"/>
      <c r="H55" s="82"/>
    </row>
    <row r="56" spans="1:8" x14ac:dyDescent="0.15">
      <c r="B56" s="82"/>
      <c r="C56" s="82"/>
      <c r="D56" s="82"/>
      <c r="E56" s="82"/>
      <c r="F56" s="82"/>
      <c r="G56" s="82"/>
      <c r="H56" s="82"/>
    </row>
    <row r="57" spans="1:8" x14ac:dyDescent="0.15">
      <c r="A57" s="75" t="s">
        <v>222</v>
      </c>
    </row>
    <row r="58" spans="1:8" x14ac:dyDescent="0.15">
      <c r="A58" s="76"/>
    </row>
    <row r="59" spans="1:8" x14ac:dyDescent="0.15">
      <c r="A59" t="s">
        <v>227</v>
      </c>
    </row>
    <row r="60" spans="1:8" x14ac:dyDescent="0.15">
      <c r="A60" t="s">
        <v>228</v>
      </c>
    </row>
    <row r="61" spans="1:8" x14ac:dyDescent="0.15">
      <c r="A61" t="s">
        <v>229</v>
      </c>
    </row>
    <row r="62" spans="1:8" x14ac:dyDescent="0.15">
      <c r="A62" t="s">
        <v>230</v>
      </c>
    </row>
    <row r="65" spans="1:4" x14ac:dyDescent="0.15">
      <c r="A65" t="s">
        <v>223</v>
      </c>
    </row>
    <row r="66" spans="1:4" x14ac:dyDescent="0.15">
      <c r="A66" t="s">
        <v>224</v>
      </c>
    </row>
    <row r="67" spans="1:4" x14ac:dyDescent="0.15">
      <c r="A67" t="s">
        <v>231</v>
      </c>
    </row>
    <row r="68" spans="1:4" x14ac:dyDescent="0.15">
      <c r="A68" t="s">
        <v>232</v>
      </c>
    </row>
    <row r="69" spans="1:4" x14ac:dyDescent="0.15">
      <c r="A69" t="s">
        <v>233</v>
      </c>
    </row>
    <row r="70" spans="1:4" x14ac:dyDescent="0.15">
      <c r="A70" t="s">
        <v>234</v>
      </c>
      <c r="D70" s="75"/>
    </row>
    <row r="72" spans="1:4" x14ac:dyDescent="0.15">
      <c r="A72" t="s">
        <v>28</v>
      </c>
    </row>
    <row r="73" spans="1:4" x14ac:dyDescent="0.15">
      <c r="A73" t="s">
        <v>225</v>
      </c>
    </row>
    <row r="74" spans="1:4" x14ac:dyDescent="0.15">
      <c r="A74" t="s">
        <v>235</v>
      </c>
    </row>
    <row r="75" spans="1:4" x14ac:dyDescent="0.15">
      <c r="A75" t="s">
        <v>236</v>
      </c>
    </row>
    <row r="76" spans="1:4" x14ac:dyDescent="0.15">
      <c r="A76" t="s">
        <v>238</v>
      </c>
    </row>
    <row r="77" spans="1:4" x14ac:dyDescent="0.15">
      <c r="A77" t="s">
        <v>237</v>
      </c>
    </row>
    <row r="78" spans="1:4" x14ac:dyDescent="0.15">
      <c r="A78" t="s">
        <v>239</v>
      </c>
    </row>
    <row r="79" spans="1:4" x14ac:dyDescent="0.15">
      <c r="A79" t="s">
        <v>242</v>
      </c>
    </row>
    <row r="80" spans="1:4" x14ac:dyDescent="0.15">
      <c r="A80" t="s">
        <v>243</v>
      </c>
    </row>
    <row r="81" spans="1:1" x14ac:dyDescent="0.15">
      <c r="A81" t="s">
        <v>244</v>
      </c>
    </row>
    <row r="82" spans="1:1" x14ac:dyDescent="0.15">
      <c r="A82" t="s">
        <v>240</v>
      </c>
    </row>
    <row r="83" spans="1:1" x14ac:dyDescent="0.15">
      <c r="A83" t="s">
        <v>241</v>
      </c>
    </row>
  </sheetData>
  <mergeCells count="4">
    <mergeCell ref="G3:H3"/>
    <mergeCell ref="A1:J1"/>
    <mergeCell ref="A2:J2"/>
    <mergeCell ref="C7:D7"/>
  </mergeCells>
  <pageMargins left="0.5" right="0.5" top="0.75" bottom="0.5" header="0.5" footer="0"/>
  <pageSetup orientation="portrait" r:id="rId1"/>
  <ignoredErrors>
    <ignoredError sqref="F5:F9 F14 F15:F21 F25:F33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6"/>
  <sheetViews>
    <sheetView zoomScale="96" zoomScaleNormal="96" workbookViewId="0">
      <selection activeCell="G38" sqref="G38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1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3" t="s">
        <v>71</v>
      </c>
      <c r="E3" s="102"/>
      <c r="F3" s="4">
        <f>+SETUP!I9</f>
        <v>2020</v>
      </c>
    </row>
    <row r="5" spans="1:9" x14ac:dyDescent="0.15">
      <c r="A5" s="103" t="s">
        <v>72</v>
      </c>
      <c r="B5" s="103"/>
      <c r="C5" s="103"/>
      <c r="D5" s="4">
        <f>+SETUP!I8</f>
        <v>2019</v>
      </c>
      <c r="E5" s="14" t="s">
        <v>73</v>
      </c>
      <c r="H5" t="s">
        <v>1</v>
      </c>
      <c r="I5" s="13">
        <f>+SETUP!I10</f>
        <v>16834.55</v>
      </c>
    </row>
    <row r="7" spans="1:9" x14ac:dyDescent="0.15">
      <c r="A7" s="2" t="s">
        <v>2</v>
      </c>
    </row>
    <row r="8" spans="1:9" x14ac:dyDescent="0.15">
      <c r="A8" t="s">
        <v>22</v>
      </c>
      <c r="G8" s="19">
        <v>895.31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5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895.31</v>
      </c>
    </row>
    <row r="12" spans="1:9" x14ac:dyDescent="0.15">
      <c r="G12" s="69" t="s">
        <v>213</v>
      </c>
      <c r="H12" s="69" t="s">
        <v>214</v>
      </c>
    </row>
    <row r="13" spans="1:9" x14ac:dyDescent="0.15">
      <c r="A13" t="s">
        <v>4</v>
      </c>
      <c r="C13" s="105"/>
      <c r="D13" s="106"/>
      <c r="E13" s="107"/>
      <c r="G13" s="24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17729.86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>
        <v>348.95</v>
      </c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>
        <v>10.66</v>
      </c>
    </row>
    <row r="26" spans="1:8" x14ac:dyDescent="0.15">
      <c r="B26" s="17" t="s">
        <v>42</v>
      </c>
      <c r="C26" s="12"/>
      <c r="D26" s="12"/>
      <c r="E26" s="14"/>
      <c r="H26" s="23">
        <f>SUM(G18:G25)</f>
        <v>359.61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61</v>
      </c>
      <c r="G34" s="22"/>
    </row>
    <row r="35" spans="1:9" x14ac:dyDescent="0.15">
      <c r="A35" s="14" t="s">
        <v>62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>
        <v>460.9</v>
      </c>
    </row>
    <row r="38" spans="1:9" x14ac:dyDescent="0.15">
      <c r="B38" s="14" t="s">
        <v>60</v>
      </c>
      <c r="H38" s="23">
        <f>SUM(G29:G37)</f>
        <v>460.9</v>
      </c>
    </row>
    <row r="39" spans="1:9" x14ac:dyDescent="0.15">
      <c r="B39" s="14" t="s">
        <v>80</v>
      </c>
      <c r="G39" s="13"/>
      <c r="I39" s="15">
        <f>+H26+H38</f>
        <v>820.51</v>
      </c>
    </row>
    <row r="40" spans="1:9" x14ac:dyDescent="0.15">
      <c r="A40" s="102" t="s">
        <v>84</v>
      </c>
      <c r="B40" s="102"/>
      <c r="C40" s="102"/>
      <c r="D40" s="4">
        <f>+SETUP!I9</f>
        <v>2020</v>
      </c>
      <c r="E40" t="s">
        <v>82</v>
      </c>
      <c r="I40" s="13">
        <f>+I15-I39</f>
        <v>16909.350000000002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103" t="s">
        <v>83</v>
      </c>
      <c r="B42" s="103"/>
      <c r="C42" s="103"/>
      <c r="D42" s="4">
        <f>+SETUP!I8</f>
        <v>2019</v>
      </c>
      <c r="G42" s="69" t="s">
        <v>213</v>
      </c>
      <c r="H42" s="69" t="s">
        <v>214</v>
      </c>
      <c r="I42" s="13">
        <f>+SETUP!I12</f>
        <v>39779.08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1" t="s">
        <v>212</v>
      </c>
      <c r="B44" s="103"/>
      <c r="G44" s="19">
        <v>2.02</v>
      </c>
      <c r="H44" s="22"/>
    </row>
    <row r="45" spans="1:9" x14ac:dyDescent="0.15">
      <c r="A45" t="s">
        <v>8</v>
      </c>
      <c r="C45" s="108"/>
      <c r="D45" s="106"/>
      <c r="E45" s="107"/>
      <c r="G45" s="73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4" t="s">
        <v>78</v>
      </c>
      <c r="B48" s="14"/>
      <c r="C48" s="14"/>
      <c r="D48" s="4">
        <f>+SETUP!I9</f>
        <v>2020</v>
      </c>
      <c r="E48" t="s">
        <v>77</v>
      </c>
      <c r="I48" s="13">
        <f>I42+G43+G44+G45-G46+H43+H44+H45-H46</f>
        <v>39781.1</v>
      </c>
    </row>
    <row r="49" spans="1:9" x14ac:dyDescent="0.15">
      <c r="B49" s="18" t="s">
        <v>185</v>
      </c>
      <c r="C49" s="96">
        <f>+SETUP!I13</f>
        <v>2358.96</v>
      </c>
      <c r="D49" s="96"/>
    </row>
    <row r="50" spans="1:9" x14ac:dyDescent="0.15">
      <c r="B50" s="18" t="s">
        <v>187</v>
      </c>
      <c r="C50" s="96">
        <f>I48-C49</f>
        <v>37422.14</v>
      </c>
      <c r="D50" s="96"/>
    </row>
    <row r="51" spans="1:9" x14ac:dyDescent="0.15">
      <c r="A51" t="s">
        <v>10</v>
      </c>
      <c r="D51" s="48"/>
      <c r="H51" s="13"/>
      <c r="I51" s="13">
        <f>+SETUP!I11</f>
        <v>5149</v>
      </c>
    </row>
    <row r="52" spans="1:9" ht="14" thickBot="1" x14ac:dyDescent="0.2">
      <c r="B52" s="104" t="s">
        <v>76</v>
      </c>
      <c r="C52" s="104"/>
      <c r="D52" s="104"/>
      <c r="E52" s="104"/>
      <c r="F52" s="4">
        <f>+SETUP!I9</f>
        <v>2020</v>
      </c>
      <c r="I52" s="20">
        <f>+I40+I48+I51</f>
        <v>61839.45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2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9"/>
      <c r="D55" s="28"/>
      <c r="E55" s="28"/>
      <c r="F55" s="28"/>
      <c r="G55" s="28"/>
      <c r="H55" s="28"/>
      <c r="I55" s="30"/>
    </row>
    <row r="56" spans="1:9" x14ac:dyDescent="0.15">
      <c r="C56" s="14"/>
    </row>
  </sheetData>
  <sheetProtection sheet="1" objects="1" scenarios="1"/>
  <mergeCells count="16">
    <mergeCell ref="D53:G53"/>
    <mergeCell ref="C1:G1"/>
    <mergeCell ref="D3:E3"/>
    <mergeCell ref="B52:E52"/>
    <mergeCell ref="A42:C42"/>
    <mergeCell ref="A40:C40"/>
    <mergeCell ref="A5:C5"/>
    <mergeCell ref="C49:D49"/>
    <mergeCell ref="A44:B44"/>
    <mergeCell ref="A10:B10"/>
    <mergeCell ref="C13:E13"/>
    <mergeCell ref="C50:D50"/>
    <mergeCell ref="C45:E45"/>
    <mergeCell ref="C46:E46"/>
    <mergeCell ref="C10:E10"/>
    <mergeCell ref="C43:E43"/>
  </mergeCells>
  <phoneticPr fontId="1" type="noConversion"/>
  <pageMargins left="0.75" right="0.75" top="1" bottom="1" header="0.5" footer="0.5"/>
  <pageSetup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6"/>
  <sheetViews>
    <sheetView workbookViewId="0">
      <selection activeCell="G45" sqref="G45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85</v>
      </c>
      <c r="E3" s="112"/>
      <c r="F3" s="4">
        <f>+SETUP!I9</f>
        <v>2020</v>
      </c>
    </row>
    <row r="5" spans="1:9" x14ac:dyDescent="0.15">
      <c r="A5" s="14" t="s">
        <v>97</v>
      </c>
      <c r="D5" s="4">
        <f>+SETUP!I9</f>
        <v>2020</v>
      </c>
      <c r="E5" s="14" t="s">
        <v>73</v>
      </c>
      <c r="H5" t="s">
        <v>1</v>
      </c>
      <c r="I5" s="13">
        <f>+JAN!I40</f>
        <v>16909.350000000002</v>
      </c>
    </row>
    <row r="7" spans="1:9" x14ac:dyDescent="0.15">
      <c r="A7" s="2" t="s">
        <v>2</v>
      </c>
    </row>
    <row r="8" spans="1:9" x14ac:dyDescent="0.15">
      <c r="A8" t="s">
        <v>58</v>
      </c>
      <c r="G8" s="19">
        <v>1212.08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5"/>
      <c r="D10" s="106"/>
      <c r="E10" s="107"/>
      <c r="G10" s="37"/>
    </row>
    <row r="11" spans="1:9" x14ac:dyDescent="0.15">
      <c r="A11" t="s">
        <v>3</v>
      </c>
      <c r="B11" s="16"/>
      <c r="G11" s="71"/>
      <c r="I11" s="3">
        <f>SUM(G8:G10)</f>
        <v>1212.08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18121.43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>
        <v>54</v>
      </c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>
        <v>7</v>
      </c>
    </row>
    <row r="34" spans="1:9" x14ac:dyDescent="0.15">
      <c r="A34" s="14" t="s">
        <v>61</v>
      </c>
      <c r="G34" s="22"/>
    </row>
    <row r="35" spans="1:9" x14ac:dyDescent="0.15">
      <c r="A35" s="14" t="s">
        <v>62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61</v>
      </c>
    </row>
    <row r="39" spans="1:9" x14ac:dyDescent="0.15">
      <c r="B39" s="14" t="s">
        <v>80</v>
      </c>
      <c r="G39" s="13"/>
      <c r="I39" s="15">
        <f>+H26+H38</f>
        <v>61</v>
      </c>
    </row>
    <row r="40" spans="1:9" x14ac:dyDescent="0.15">
      <c r="A40" s="112" t="s">
        <v>111</v>
      </c>
      <c r="B40" s="112"/>
      <c r="C40" s="112"/>
      <c r="D40" s="4">
        <f>+SETUP!I9</f>
        <v>2020</v>
      </c>
      <c r="E40" t="s">
        <v>82</v>
      </c>
      <c r="I40" s="13">
        <f>+I15-I39</f>
        <v>18060.43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103" t="s">
        <v>112</v>
      </c>
      <c r="B42" s="103"/>
      <c r="C42" s="103"/>
      <c r="D42" s="4">
        <f>+SETUP!I9</f>
        <v>2020</v>
      </c>
      <c r="G42" s="70" t="s">
        <v>213</v>
      </c>
      <c r="H42" s="70" t="s">
        <v>214</v>
      </c>
      <c r="I42" s="13">
        <f>+JAN!I48</f>
        <v>39781.1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>
        <v>1.26</v>
      </c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04" t="s">
        <v>135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39782.36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s="48" t="s">
        <v>197</v>
      </c>
      <c r="B50" s="21" t="s">
        <v>187</v>
      </c>
      <c r="C50" s="96">
        <f>I48-C49</f>
        <v>37423.4</v>
      </c>
      <c r="D50" s="96"/>
    </row>
    <row r="51" spans="1:9" x14ac:dyDescent="0.15">
      <c r="A51" t="s">
        <v>10</v>
      </c>
      <c r="D51" s="109"/>
      <c r="E51" s="110"/>
      <c r="F51" s="110"/>
      <c r="G51" s="111"/>
      <c r="I51" s="77">
        <v>5149</v>
      </c>
    </row>
    <row r="52" spans="1:9" x14ac:dyDescent="0.15">
      <c r="I52" s="77"/>
    </row>
    <row r="53" spans="1:9" ht="14" thickBot="1" x14ac:dyDescent="0.2">
      <c r="B53" s="104" t="s">
        <v>173</v>
      </c>
      <c r="C53" s="104"/>
      <c r="D53" s="104"/>
      <c r="E53" s="104"/>
      <c r="F53" s="4">
        <f>+SETUP!I9</f>
        <v>2020</v>
      </c>
      <c r="I53" s="20">
        <f>+I40+I48+I51</f>
        <v>62991.79</v>
      </c>
    </row>
    <row r="54" spans="1:9" ht="14" thickTop="1" x14ac:dyDescent="0.15">
      <c r="D54" s="103" t="s">
        <v>262</v>
      </c>
      <c r="E54" s="102"/>
      <c r="F54" s="102"/>
      <c r="G54" s="102"/>
    </row>
    <row r="55" spans="1:9" x14ac:dyDescent="0.15">
      <c r="A55" s="31" t="s">
        <v>146</v>
      </c>
      <c r="B55" s="25"/>
      <c r="C55" s="25"/>
      <c r="D55" s="25"/>
      <c r="E55" s="25"/>
      <c r="F55" s="25"/>
      <c r="G55" s="25"/>
      <c r="H55" s="25"/>
      <c r="I55" s="26"/>
    </row>
    <row r="56" spans="1:9" x14ac:dyDescent="0.15">
      <c r="A56" s="27"/>
      <c r="B56" s="28"/>
      <c r="C56" s="28"/>
      <c r="D56" s="28"/>
      <c r="E56" s="28"/>
      <c r="F56" s="28"/>
      <c r="G56" s="28"/>
      <c r="H56" s="28"/>
      <c r="I56" s="30"/>
    </row>
  </sheetData>
  <sheetProtection sheet="1" objects="1" scenarios="1"/>
  <mergeCells count="16">
    <mergeCell ref="C1:G1"/>
    <mergeCell ref="D3:E3"/>
    <mergeCell ref="C45:E45"/>
    <mergeCell ref="A10:B10"/>
    <mergeCell ref="C10:E10"/>
    <mergeCell ref="D51:G51"/>
    <mergeCell ref="C46:E46"/>
    <mergeCell ref="A40:C40"/>
    <mergeCell ref="C43:E43"/>
    <mergeCell ref="D54:G54"/>
    <mergeCell ref="A42:C42"/>
    <mergeCell ref="B53:E53"/>
    <mergeCell ref="A48:C48"/>
    <mergeCell ref="C49:D49"/>
    <mergeCell ref="C50:D50"/>
    <mergeCell ref="A44:B44"/>
  </mergeCells>
  <phoneticPr fontId="1" type="noConversion"/>
  <pageMargins left="0.75" right="0.75" top="1" bottom="1" header="0.5" footer="0.5"/>
  <pageSetup scale="89" orientation="portrait" horizontalDpi="4294967293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5"/>
  <sheetViews>
    <sheetView workbookViewId="0">
      <selection activeCell="P14" sqref="P14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86</v>
      </c>
      <c r="E3" s="112"/>
      <c r="F3" s="4">
        <f>+SETUP!I9</f>
        <v>2020</v>
      </c>
    </row>
    <row r="5" spans="1:9" x14ac:dyDescent="0.15">
      <c r="A5" s="14" t="s">
        <v>87</v>
      </c>
      <c r="D5" s="4">
        <f>+SETUP!I9</f>
        <v>2020</v>
      </c>
      <c r="E5" s="14" t="s">
        <v>73</v>
      </c>
      <c r="H5" t="s">
        <v>1</v>
      </c>
      <c r="I5" s="13">
        <f>+FEB!I40</f>
        <v>18060.43</v>
      </c>
    </row>
    <row r="7" spans="1:9" x14ac:dyDescent="0.15">
      <c r="A7" s="2" t="s">
        <v>2</v>
      </c>
    </row>
    <row r="8" spans="1:9" x14ac:dyDescent="0.15">
      <c r="A8" s="48" t="s">
        <v>312</v>
      </c>
      <c r="G8" s="19">
        <f>1567.93+604.57</f>
        <v>2172.5</v>
      </c>
    </row>
    <row r="9" spans="1:9" x14ac:dyDescent="0.15">
      <c r="A9" t="s">
        <v>18</v>
      </c>
      <c r="G9" s="19">
        <v>0</v>
      </c>
    </row>
    <row r="10" spans="1:9" x14ac:dyDescent="0.15">
      <c r="A10" s="98" t="s">
        <v>198</v>
      </c>
      <c r="B10" s="100"/>
      <c r="C10" s="105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2172.5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20232.93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>
        <v>2.7</v>
      </c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2.7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>
        <v>66.599999999999994</v>
      </c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66.599999999999994</v>
      </c>
    </row>
    <row r="39" spans="1:9" x14ac:dyDescent="0.15">
      <c r="B39" s="14" t="s">
        <v>80</v>
      </c>
      <c r="G39" s="13"/>
      <c r="I39" s="15">
        <f>+H26+H38</f>
        <v>69.3</v>
      </c>
    </row>
    <row r="40" spans="1:9" x14ac:dyDescent="0.15">
      <c r="A40" s="103" t="s">
        <v>115</v>
      </c>
      <c r="B40" s="103"/>
      <c r="C40" s="103"/>
      <c r="D40" s="4">
        <f>+SETUP!I9</f>
        <v>2020</v>
      </c>
      <c r="E40" t="s">
        <v>82</v>
      </c>
      <c r="I40" s="13">
        <f>+I15-I39</f>
        <v>20163.63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103" t="s">
        <v>126</v>
      </c>
      <c r="B42" s="103"/>
      <c r="C42" s="103"/>
      <c r="D42" s="4">
        <f>+SETUP!I9</f>
        <v>2020</v>
      </c>
      <c r="G42" s="70" t="s">
        <v>213</v>
      </c>
      <c r="H42" s="70" t="s">
        <v>214</v>
      </c>
      <c r="I42" s="13">
        <f>+FEB!I48</f>
        <v>39782.36</v>
      </c>
    </row>
    <row r="43" spans="1:9" x14ac:dyDescent="0.15">
      <c r="A43" t="s">
        <v>15</v>
      </c>
      <c r="C43" s="105" t="s">
        <v>314</v>
      </c>
      <c r="D43" s="106"/>
      <c r="E43" s="107"/>
      <c r="G43" s="68">
        <v>5152.24</v>
      </c>
      <c r="H43" s="22"/>
    </row>
    <row r="44" spans="1:9" x14ac:dyDescent="0.15">
      <c r="A44" s="103" t="s">
        <v>212</v>
      </c>
      <c r="B44" s="103"/>
      <c r="G44" s="19">
        <v>0.98</v>
      </c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4" t="s">
        <v>136</v>
      </c>
      <c r="B48" s="14"/>
      <c r="C48" s="14"/>
      <c r="D48" s="4">
        <f>+SETUP!I9</f>
        <v>2020</v>
      </c>
      <c r="E48" t="s">
        <v>77</v>
      </c>
      <c r="I48" s="13">
        <f>I42+G43+G44+G45-G46+H43+H44+H45-H46</f>
        <v>44935.58</v>
      </c>
    </row>
    <row r="49" spans="1:12" x14ac:dyDescent="0.15">
      <c r="B49" s="21" t="s">
        <v>185</v>
      </c>
      <c r="C49" s="96">
        <f>+SETUP!I13</f>
        <v>2358.96</v>
      </c>
      <c r="D49" s="96"/>
    </row>
    <row r="50" spans="1:12" x14ac:dyDescent="0.15">
      <c r="A50" t="s">
        <v>197</v>
      </c>
      <c r="B50" s="21" t="s">
        <v>187</v>
      </c>
      <c r="C50" s="96">
        <f>+FEB!C50-G13-G14+G44</f>
        <v>37424.380000000005</v>
      </c>
      <c r="D50" s="96"/>
    </row>
    <row r="51" spans="1:12" x14ac:dyDescent="0.15">
      <c r="A51" s="48" t="s">
        <v>313</v>
      </c>
      <c r="G51" s="3">
        <f>-5149</f>
        <v>-5149</v>
      </c>
      <c r="I51" s="77">
        <f>+FEB!$I51-5149</f>
        <v>0</v>
      </c>
    </row>
    <row r="52" spans="1:12" ht="14" thickBot="1" x14ac:dyDescent="0.2">
      <c r="B52" s="104" t="s">
        <v>174</v>
      </c>
      <c r="C52" s="104"/>
      <c r="D52" s="104"/>
      <c r="E52" s="104"/>
      <c r="F52" s="4">
        <f>+SETUP!I9</f>
        <v>2020</v>
      </c>
      <c r="I52" s="20">
        <f>+I40+I48+I51</f>
        <v>65099.210000000006</v>
      </c>
    </row>
    <row r="53" spans="1:12" ht="14" thickTop="1" x14ac:dyDescent="0.15">
      <c r="D53" s="103" t="s">
        <v>262</v>
      </c>
      <c r="E53" s="102"/>
      <c r="F53" s="102"/>
      <c r="G53" s="102"/>
    </row>
    <row r="54" spans="1:12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  <c r="L54" s="13"/>
    </row>
    <row r="55" spans="1:12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mergeCells count="14">
    <mergeCell ref="D53:G53"/>
    <mergeCell ref="A42:C42"/>
    <mergeCell ref="A40:C40"/>
    <mergeCell ref="C49:D49"/>
    <mergeCell ref="C50:D50"/>
    <mergeCell ref="C43:E43"/>
    <mergeCell ref="C45:E45"/>
    <mergeCell ref="C46:E46"/>
    <mergeCell ref="C10:E10"/>
    <mergeCell ref="C1:G1"/>
    <mergeCell ref="D3:E3"/>
    <mergeCell ref="B52:E52"/>
    <mergeCell ref="A10:B10"/>
    <mergeCell ref="A44:B44"/>
  </mergeCells>
  <phoneticPr fontId="1" type="noConversion"/>
  <pageMargins left="0.75" right="0.75" top="1" bottom="1" header="0.5" footer="0.5"/>
  <pageSetup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5"/>
  <sheetViews>
    <sheetView topLeftCell="A25" workbookViewId="0">
      <selection activeCell="C49" sqref="C49:D49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1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88</v>
      </c>
      <c r="E3" s="112"/>
      <c r="F3" s="4">
        <f>+SETUP!I9</f>
        <v>2020</v>
      </c>
    </row>
    <row r="5" spans="1:9" x14ac:dyDescent="0.15">
      <c r="A5" s="17" t="s">
        <v>98</v>
      </c>
      <c r="D5" s="4">
        <f>+SETUP!I9</f>
        <v>2020</v>
      </c>
      <c r="E5" s="14" t="s">
        <v>73</v>
      </c>
      <c r="H5" t="s">
        <v>1</v>
      </c>
      <c r="I5" s="13">
        <f>+MARCH!I40</f>
        <v>20163.63</v>
      </c>
    </row>
    <row r="7" spans="1:9" x14ac:dyDescent="0.15">
      <c r="A7" s="2" t="s">
        <v>2</v>
      </c>
    </row>
    <row r="8" spans="1:9" x14ac:dyDescent="0.15">
      <c r="A8" t="s">
        <v>107</v>
      </c>
      <c r="G8" s="19">
        <v>1116.26</v>
      </c>
    </row>
    <row r="9" spans="1:9" x14ac:dyDescent="0.15">
      <c r="A9" t="s">
        <v>18</v>
      </c>
      <c r="G9" s="19">
        <v>0</v>
      </c>
    </row>
    <row r="10" spans="1:9" x14ac:dyDescent="0.15">
      <c r="A10" s="98" t="s">
        <v>198</v>
      </c>
      <c r="B10" s="100"/>
      <c r="C10" s="108"/>
      <c r="D10" s="106"/>
      <c r="E10" s="107"/>
      <c r="G10" s="19">
        <v>0</v>
      </c>
    </row>
    <row r="11" spans="1:9" x14ac:dyDescent="0.15">
      <c r="A11" t="s">
        <v>3</v>
      </c>
      <c r="B11" s="16"/>
      <c r="G11" s="71"/>
      <c r="I11" s="3">
        <f>SUM(G8:G10)</f>
        <v>1116.26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21279.89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>
        <v>3.12</v>
      </c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3.12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>
        <v>16</v>
      </c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G38" s="13"/>
      <c r="H38" s="23">
        <f>SUM(G29:G37)</f>
        <v>16</v>
      </c>
    </row>
    <row r="39" spans="1:9" x14ac:dyDescent="0.15">
      <c r="B39" s="14" t="s">
        <v>80</v>
      </c>
      <c r="G39" s="13"/>
      <c r="I39" s="15">
        <f>+H26+H38</f>
        <v>19.12</v>
      </c>
    </row>
    <row r="40" spans="1:9" x14ac:dyDescent="0.15">
      <c r="A40" s="112" t="s">
        <v>116</v>
      </c>
      <c r="B40" s="112"/>
      <c r="C40" s="112"/>
      <c r="D40" s="4">
        <f>+SETUP!I9</f>
        <v>2020</v>
      </c>
      <c r="E40" t="s">
        <v>82</v>
      </c>
      <c r="I40" s="13">
        <f>+I15-I39</f>
        <v>21260.77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127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+MARCH!I48</f>
        <v>44935.58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>
        <v>0.73</v>
      </c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04" t="s">
        <v>137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44936.310000000005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5" t="s">
        <v>187</v>
      </c>
      <c r="C50" s="96">
        <f>I48-C49</f>
        <v>42577.350000000006</v>
      </c>
      <c r="D50" s="96"/>
    </row>
    <row r="51" spans="1:9" x14ac:dyDescent="0.15">
      <c r="A51" t="s">
        <v>10</v>
      </c>
      <c r="I51" s="77">
        <f>+MARCH!$I51</f>
        <v>0</v>
      </c>
    </row>
    <row r="52" spans="1:9" ht="14" thickBot="1" x14ac:dyDescent="0.2">
      <c r="B52" s="104" t="s">
        <v>175</v>
      </c>
      <c r="C52" s="104"/>
      <c r="D52" s="104"/>
      <c r="E52" s="104"/>
      <c r="F52" s="4">
        <f>+SETUP!I9</f>
        <v>2020</v>
      </c>
      <c r="I52" s="20">
        <f>+I40+I48+I51</f>
        <v>66197.08</v>
      </c>
    </row>
    <row r="53" spans="1:9" ht="14" thickTop="1" x14ac:dyDescent="0.15">
      <c r="D53" s="103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5">
    <mergeCell ref="C1:G1"/>
    <mergeCell ref="D3:E3"/>
    <mergeCell ref="C45:E45"/>
    <mergeCell ref="A10:B10"/>
    <mergeCell ref="C10:E10"/>
    <mergeCell ref="C46:E46"/>
    <mergeCell ref="A40:C40"/>
    <mergeCell ref="C43:E43"/>
    <mergeCell ref="D53:G53"/>
    <mergeCell ref="A42:C42"/>
    <mergeCell ref="B52:E52"/>
    <mergeCell ref="A48:C48"/>
    <mergeCell ref="C49:D49"/>
    <mergeCell ref="C50:D50"/>
    <mergeCell ref="A44:B44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5"/>
  <sheetViews>
    <sheetView workbookViewId="0">
      <selection activeCell="C50" sqref="C50:D50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89</v>
      </c>
      <c r="E3" s="112"/>
      <c r="F3" s="4">
        <f>+SETUP!I9</f>
        <v>2020</v>
      </c>
    </row>
    <row r="5" spans="1:9" x14ac:dyDescent="0.15">
      <c r="A5" s="104" t="s">
        <v>99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+APRIL!I40</f>
        <v>21260.77</v>
      </c>
    </row>
    <row r="7" spans="1:9" x14ac:dyDescent="0.15">
      <c r="A7" s="2" t="s">
        <v>2</v>
      </c>
    </row>
    <row r="8" spans="1:9" x14ac:dyDescent="0.15">
      <c r="A8" t="s">
        <v>108</v>
      </c>
      <c r="G8" s="19">
        <v>1018.18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8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1018.18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22278.95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220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0</v>
      </c>
    </row>
    <row r="39" spans="1:9" x14ac:dyDescent="0.15">
      <c r="B39" s="14" t="s">
        <v>80</v>
      </c>
      <c r="G39" s="13"/>
      <c r="I39" s="15">
        <f>+H26+H38</f>
        <v>0</v>
      </c>
    </row>
    <row r="40" spans="1:9" x14ac:dyDescent="0.15">
      <c r="A40" s="112" t="s">
        <v>117</v>
      </c>
      <c r="B40" s="112"/>
      <c r="C40" s="112"/>
      <c r="D40" s="4">
        <f>+SETUP!I9</f>
        <v>2020</v>
      </c>
      <c r="E40" t="s">
        <v>82</v>
      </c>
      <c r="I40" s="13">
        <f>+I15-I39</f>
        <v>22278.95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128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+APRIL!I48</f>
        <v>44936.310000000005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>
        <v>0.35</v>
      </c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03" t="s">
        <v>138</v>
      </c>
      <c r="B48" s="103"/>
      <c r="C48" s="103"/>
      <c r="D48" s="4">
        <f>+SETUP!I9</f>
        <v>2020</v>
      </c>
      <c r="E48" t="s">
        <v>77</v>
      </c>
      <c r="I48" s="13">
        <f>I42+G43+G44+G45-G46+H43+H44+H45-H46</f>
        <v>44936.66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+APRIL!C50-G13-G14+G44</f>
        <v>42577.700000000004</v>
      </c>
      <c r="D50" s="96"/>
    </row>
    <row r="51" spans="1:9" x14ac:dyDescent="0.15">
      <c r="A51" t="s">
        <v>10</v>
      </c>
      <c r="I51" s="77">
        <f>+APRIL!$I51</f>
        <v>0</v>
      </c>
    </row>
    <row r="52" spans="1:9" ht="14" thickBot="1" x14ac:dyDescent="0.2">
      <c r="B52" s="104" t="s">
        <v>176</v>
      </c>
      <c r="C52" s="104"/>
      <c r="D52" s="104"/>
      <c r="E52" s="104"/>
      <c r="F52" s="4">
        <f>+SETUP!I9</f>
        <v>2020</v>
      </c>
      <c r="I52" s="20">
        <f>+I40+I48+I51</f>
        <v>67215.61</v>
      </c>
    </row>
    <row r="53" spans="1:9" ht="14" thickTop="1" x14ac:dyDescent="0.15">
      <c r="D53" s="103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sheetProtection sheet="1" objects="1" scenarios="1"/>
  <mergeCells count="16">
    <mergeCell ref="C1:G1"/>
    <mergeCell ref="D3:E3"/>
    <mergeCell ref="A5:C5"/>
    <mergeCell ref="B52:E52"/>
    <mergeCell ref="A48:C48"/>
    <mergeCell ref="C49:D49"/>
    <mergeCell ref="C50:D50"/>
    <mergeCell ref="C43:E43"/>
    <mergeCell ref="C45:E45"/>
    <mergeCell ref="C46:E46"/>
    <mergeCell ref="D53:G53"/>
    <mergeCell ref="A42:C42"/>
    <mergeCell ref="A10:B10"/>
    <mergeCell ref="C10:E10"/>
    <mergeCell ref="A40:C40"/>
    <mergeCell ref="A44:B44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5"/>
  <sheetViews>
    <sheetView workbookViewId="0">
      <selection activeCell="E4" sqref="E4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10.33203125" bestFit="1" customWidth="1"/>
    <col min="9" max="9" width="10.66406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13" t="s">
        <v>90</v>
      </c>
      <c r="E3" s="113"/>
      <c r="F3" s="34">
        <f>+SETUP!I9</f>
        <v>2020</v>
      </c>
    </row>
    <row r="5" spans="1:9" x14ac:dyDescent="0.15">
      <c r="A5" s="104" t="s">
        <v>100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+MAY!I40</f>
        <v>22278.95</v>
      </c>
    </row>
    <row r="7" spans="1:9" x14ac:dyDescent="0.15">
      <c r="A7" s="2" t="s">
        <v>2</v>
      </c>
    </row>
    <row r="8" spans="1:9" x14ac:dyDescent="0.15">
      <c r="A8" t="s">
        <v>109</v>
      </c>
      <c r="G8" s="19">
        <v>1052.56</v>
      </c>
    </row>
    <row r="9" spans="1:9" x14ac:dyDescent="0.15">
      <c r="A9" t="s">
        <v>18</v>
      </c>
      <c r="G9" s="93" t="s">
        <v>315</v>
      </c>
    </row>
    <row r="10" spans="1:9" x14ac:dyDescent="0.15">
      <c r="A10" s="98" t="s">
        <v>198</v>
      </c>
      <c r="B10" s="100"/>
      <c r="C10" s="105"/>
      <c r="D10" s="106"/>
      <c r="E10" s="107"/>
      <c r="G10" s="19"/>
    </row>
    <row r="11" spans="1:9" x14ac:dyDescent="0.15">
      <c r="A11" t="s">
        <v>3</v>
      </c>
      <c r="B11" s="16"/>
      <c r="G11" s="71"/>
      <c r="I11" s="3">
        <f>SUM(G8:G10)</f>
        <v>1052.56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23331.510000000002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/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220</v>
      </c>
      <c r="G23" s="19"/>
    </row>
    <row r="24" spans="1:8" x14ac:dyDescent="0.15">
      <c r="A24" s="14" t="s">
        <v>145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0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/>
    </row>
    <row r="37" spans="1:9" x14ac:dyDescent="0.15">
      <c r="A37" t="s">
        <v>16</v>
      </c>
      <c r="G37" s="22"/>
    </row>
    <row r="38" spans="1:9" x14ac:dyDescent="0.15">
      <c r="B38" s="14" t="s">
        <v>60</v>
      </c>
      <c r="H38" s="23">
        <f>SUM(G29:G37)</f>
        <v>0</v>
      </c>
    </row>
    <row r="39" spans="1:9" x14ac:dyDescent="0.15">
      <c r="B39" s="14" t="s">
        <v>80</v>
      </c>
      <c r="G39" s="13"/>
      <c r="I39" s="15">
        <f>+H26+H38</f>
        <v>0</v>
      </c>
    </row>
    <row r="40" spans="1:9" x14ac:dyDescent="0.15">
      <c r="A40" s="112" t="s">
        <v>118</v>
      </c>
      <c r="B40" s="112"/>
      <c r="C40" s="112"/>
      <c r="D40" s="4">
        <f>+SETUP!I9</f>
        <v>2020</v>
      </c>
      <c r="E40" t="s">
        <v>82</v>
      </c>
      <c r="I40" s="13">
        <f>+I15-I39</f>
        <v>23331.510000000002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129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+MAY!I48</f>
        <v>44936.66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>
        <v>0.39</v>
      </c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4" t="s">
        <v>139</v>
      </c>
      <c r="B48" s="14"/>
      <c r="C48" s="14"/>
      <c r="D48" s="4">
        <f>+SETUP!I9</f>
        <v>2020</v>
      </c>
      <c r="E48" t="s">
        <v>77</v>
      </c>
      <c r="I48" s="13">
        <f>I42+G43+G44+G45-G46+H43+H44+H45-H46</f>
        <v>44937.05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+MAY!C50-G13-G14+G44</f>
        <v>42578.090000000004</v>
      </c>
      <c r="D50" s="96"/>
    </row>
    <row r="51" spans="1:9" x14ac:dyDescent="0.15">
      <c r="A51" t="s">
        <v>10</v>
      </c>
      <c r="I51" s="77">
        <f>+MAY!$I51</f>
        <v>0</v>
      </c>
    </row>
    <row r="52" spans="1:9" ht="14" thickBot="1" x14ac:dyDescent="0.2">
      <c r="B52" s="104" t="s">
        <v>177</v>
      </c>
      <c r="C52" s="104"/>
      <c r="D52" s="104"/>
      <c r="E52" s="104"/>
      <c r="F52" s="4">
        <f>+SETUP!I9</f>
        <v>2020</v>
      </c>
      <c r="I52" s="20">
        <f>+I40+I48+I51</f>
        <v>68268.56</v>
      </c>
    </row>
    <row r="53" spans="1:9" ht="14" thickTop="1" x14ac:dyDescent="0.15">
      <c r="D53" s="103" t="s">
        <v>262</v>
      </c>
      <c r="E53" s="102"/>
      <c r="F53" s="102"/>
      <c r="G53" s="102"/>
    </row>
    <row r="54" spans="1:9" x14ac:dyDescent="0.15">
      <c r="A54" s="31" t="s">
        <v>146</v>
      </c>
      <c r="B54" s="33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mergeCells count="15">
    <mergeCell ref="C1:G1"/>
    <mergeCell ref="D3:E3"/>
    <mergeCell ref="A5:C5"/>
    <mergeCell ref="B52:E52"/>
    <mergeCell ref="D53:G53"/>
    <mergeCell ref="A42:C42"/>
    <mergeCell ref="A10:B10"/>
    <mergeCell ref="C10:E10"/>
    <mergeCell ref="A40:C40"/>
    <mergeCell ref="C49:D49"/>
    <mergeCell ref="C50:D50"/>
    <mergeCell ref="A44:B44"/>
    <mergeCell ref="C43:E43"/>
    <mergeCell ref="C45:E45"/>
    <mergeCell ref="C46:E46"/>
  </mergeCells>
  <phoneticPr fontId="0" type="noConversion"/>
  <pageMargins left="0.7" right="0.7" top="0.75" bottom="0.75" header="0.3" footer="0.3"/>
  <pageSetup scale="94" orientation="portrait" horizontalDpi="4294967293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6"/>
  <sheetViews>
    <sheetView workbookViewId="0">
      <selection activeCell="G46" sqref="G46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1.33203125" bestFit="1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13" t="s">
        <v>91</v>
      </c>
      <c r="E3" s="113"/>
      <c r="F3" s="34">
        <f>+SETUP!I9</f>
        <v>2020</v>
      </c>
    </row>
    <row r="4" spans="1:9" x14ac:dyDescent="0.15">
      <c r="E4" s="2"/>
    </row>
    <row r="5" spans="1:9" x14ac:dyDescent="0.15">
      <c r="A5" s="104" t="s">
        <v>101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+JUNE!I40</f>
        <v>23331.510000000002</v>
      </c>
    </row>
    <row r="7" spans="1:9" x14ac:dyDescent="0.15">
      <c r="A7" s="2" t="s">
        <v>2</v>
      </c>
    </row>
    <row r="8" spans="1:9" x14ac:dyDescent="0.15">
      <c r="A8" s="48" t="s">
        <v>317</v>
      </c>
      <c r="G8" s="19">
        <f>949.83+1004.81</f>
        <v>1954.6399999999999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5" t="s">
        <v>316</v>
      </c>
      <c r="D10" s="106"/>
      <c r="E10" s="107"/>
      <c r="G10" s="19">
        <f>1000+11.35</f>
        <v>1011.35</v>
      </c>
    </row>
    <row r="11" spans="1:9" x14ac:dyDescent="0.15">
      <c r="A11" s="17"/>
      <c r="B11" s="17"/>
      <c r="C11" s="95" t="s">
        <v>318</v>
      </c>
      <c r="D11" s="94"/>
      <c r="E11" s="94"/>
      <c r="G11" s="77"/>
    </row>
    <row r="12" spans="1:9" x14ac:dyDescent="0.15">
      <c r="A12" t="s">
        <v>3</v>
      </c>
      <c r="B12" s="16"/>
      <c r="G12" s="71"/>
      <c r="I12" s="3">
        <f>SUM(G8:G10)</f>
        <v>2965.99</v>
      </c>
    </row>
    <row r="13" spans="1:9" x14ac:dyDescent="0.15">
      <c r="G13" s="70" t="s">
        <v>213</v>
      </c>
      <c r="H13" s="70" t="s">
        <v>214</v>
      </c>
    </row>
    <row r="14" spans="1:9" x14ac:dyDescent="0.15">
      <c r="A14" t="s">
        <v>4</v>
      </c>
      <c r="G14" s="19"/>
      <c r="H14" s="19"/>
    </row>
    <row r="15" spans="1:9" x14ac:dyDescent="0.15">
      <c r="A15" t="s">
        <v>5</v>
      </c>
      <c r="G15" s="91">
        <f>+G47</f>
        <v>0</v>
      </c>
      <c r="H15" s="91">
        <f>+H47</f>
        <v>0</v>
      </c>
    </row>
    <row r="16" spans="1:9" x14ac:dyDescent="0.15">
      <c r="A16" t="s">
        <v>6</v>
      </c>
      <c r="I16" s="13">
        <f>SUM(I5:I15)-H14+H15-G14+G15</f>
        <v>26297.5</v>
      </c>
    </row>
    <row r="17" spans="1:9" x14ac:dyDescent="0.15">
      <c r="A17" s="74"/>
      <c r="B17" s="74"/>
      <c r="C17" s="74"/>
      <c r="D17" s="74"/>
      <c r="E17" s="74"/>
      <c r="F17" s="74"/>
      <c r="G17" s="74"/>
      <c r="H17" s="74"/>
      <c r="I17" s="74"/>
    </row>
    <row r="18" spans="1:9" x14ac:dyDescent="0.15">
      <c r="A18" s="2" t="s">
        <v>68</v>
      </c>
      <c r="C18" s="14" t="s">
        <v>69</v>
      </c>
    </row>
    <row r="19" spans="1:9" x14ac:dyDescent="0.15">
      <c r="A19" t="s">
        <v>13</v>
      </c>
      <c r="G19" s="19"/>
    </row>
    <row r="20" spans="1:9" x14ac:dyDescent="0.15">
      <c r="A20" t="s">
        <v>21</v>
      </c>
      <c r="G20" s="19"/>
    </row>
    <row r="21" spans="1:9" x14ac:dyDescent="0.15">
      <c r="A21" s="14" t="s">
        <v>63</v>
      </c>
      <c r="G21" s="19"/>
    </row>
    <row r="22" spans="1:9" x14ac:dyDescent="0.15">
      <c r="A22" s="14" t="s">
        <v>64</v>
      </c>
      <c r="G22" s="19"/>
    </row>
    <row r="23" spans="1:9" x14ac:dyDescent="0.15">
      <c r="A23" s="14" t="s">
        <v>65</v>
      </c>
      <c r="G23" s="19"/>
    </row>
    <row r="24" spans="1:9" x14ac:dyDescent="0.15">
      <c r="A24" s="14" t="s">
        <v>66</v>
      </c>
      <c r="G24" s="19"/>
    </row>
    <row r="25" spans="1:9" x14ac:dyDescent="0.15">
      <c r="A25" s="14" t="s">
        <v>67</v>
      </c>
      <c r="G25" s="19"/>
    </row>
    <row r="26" spans="1:9" x14ac:dyDescent="0.15">
      <c r="A26" s="14" t="s">
        <v>79</v>
      </c>
      <c r="G26" s="19"/>
    </row>
    <row r="27" spans="1:9" x14ac:dyDescent="0.15">
      <c r="B27" s="17" t="s">
        <v>42</v>
      </c>
      <c r="C27" s="12"/>
      <c r="D27" s="12"/>
      <c r="H27" s="23">
        <f>SUM(G19:G26)</f>
        <v>0</v>
      </c>
    </row>
    <row r="28" spans="1:9" x14ac:dyDescent="0.15">
      <c r="A28" s="14"/>
      <c r="G28" s="13"/>
    </row>
    <row r="29" spans="1:9" x14ac:dyDescent="0.15">
      <c r="C29" s="14" t="s">
        <v>70</v>
      </c>
    </row>
    <row r="30" spans="1:9" x14ac:dyDescent="0.15">
      <c r="A30" t="s">
        <v>19</v>
      </c>
      <c r="G30" s="22"/>
    </row>
    <row r="31" spans="1:9" x14ac:dyDescent="0.15">
      <c r="A31" t="s">
        <v>12</v>
      </c>
      <c r="G31" s="22"/>
    </row>
    <row r="32" spans="1:9" x14ac:dyDescent="0.15">
      <c r="A32" t="s">
        <v>14</v>
      </c>
      <c r="E32" s="4"/>
      <c r="G32" s="22"/>
    </row>
    <row r="33" spans="1:9" x14ac:dyDescent="0.15">
      <c r="A33" s="14" t="s">
        <v>81</v>
      </c>
      <c r="E33" s="4"/>
      <c r="G33" s="22"/>
    </row>
    <row r="34" spans="1:9" x14ac:dyDescent="0.15">
      <c r="A34" t="s">
        <v>20</v>
      </c>
      <c r="G34" s="22"/>
    </row>
    <row r="35" spans="1:9" x14ac:dyDescent="0.15">
      <c r="A35" s="14" t="s">
        <v>113</v>
      </c>
      <c r="G35" s="22"/>
    </row>
    <row r="36" spans="1:9" x14ac:dyDescent="0.15">
      <c r="A36" s="14" t="s">
        <v>114</v>
      </c>
      <c r="G36" s="22"/>
    </row>
    <row r="37" spans="1:9" x14ac:dyDescent="0.15">
      <c r="A37" t="s">
        <v>17</v>
      </c>
      <c r="G37" s="22"/>
    </row>
    <row r="38" spans="1:9" x14ac:dyDescent="0.15">
      <c r="A38" t="s">
        <v>16</v>
      </c>
      <c r="G38" s="22"/>
    </row>
    <row r="39" spans="1:9" x14ac:dyDescent="0.15">
      <c r="B39" s="14" t="s">
        <v>60</v>
      </c>
      <c r="H39" s="23">
        <f>SUM(G30:G38)</f>
        <v>0</v>
      </c>
    </row>
    <row r="40" spans="1:9" x14ac:dyDescent="0.15">
      <c r="B40" s="14" t="s">
        <v>80</v>
      </c>
      <c r="G40" s="13"/>
      <c r="I40" s="15">
        <f>+H27+H39</f>
        <v>0</v>
      </c>
    </row>
    <row r="41" spans="1:9" x14ac:dyDescent="0.15">
      <c r="A41" s="112" t="s">
        <v>119</v>
      </c>
      <c r="B41" s="112"/>
      <c r="C41" s="112"/>
      <c r="D41" s="4">
        <f>+SETUP!I9</f>
        <v>2020</v>
      </c>
      <c r="E41" t="s">
        <v>82</v>
      </c>
      <c r="I41" s="13">
        <f>+I16-I40</f>
        <v>26297.5</v>
      </c>
    </row>
    <row r="42" spans="1:9" x14ac:dyDescent="0.15">
      <c r="A42" s="74"/>
      <c r="B42" s="74"/>
      <c r="C42" s="74"/>
      <c r="D42" s="74"/>
      <c r="E42" s="74"/>
      <c r="F42" s="74"/>
      <c r="G42" s="74"/>
      <c r="H42" s="74"/>
      <c r="I42" s="74"/>
    </row>
    <row r="43" spans="1:9" x14ac:dyDescent="0.15">
      <c r="A43" s="98" t="s">
        <v>130</v>
      </c>
      <c r="B43" s="98"/>
      <c r="C43" s="98"/>
      <c r="D43" s="4">
        <f>+SETUP!I9</f>
        <v>2020</v>
      </c>
      <c r="G43" s="70" t="s">
        <v>213</v>
      </c>
      <c r="H43" s="70" t="s">
        <v>214</v>
      </c>
      <c r="I43" s="13">
        <f>+JUNE!I48</f>
        <v>44937.05</v>
      </c>
    </row>
    <row r="44" spans="1:9" x14ac:dyDescent="0.15">
      <c r="A44" t="s">
        <v>15</v>
      </c>
      <c r="C44" s="108"/>
      <c r="D44" s="106"/>
      <c r="E44" s="107"/>
      <c r="G44" s="68"/>
      <c r="H44" s="22"/>
    </row>
    <row r="45" spans="1:9" x14ac:dyDescent="0.15">
      <c r="A45" s="103" t="s">
        <v>212</v>
      </c>
      <c r="B45" s="103"/>
      <c r="G45" s="19">
        <v>0.38</v>
      </c>
      <c r="H45" s="22"/>
    </row>
    <row r="46" spans="1:9" x14ac:dyDescent="0.15">
      <c r="A46" t="s">
        <v>8</v>
      </c>
      <c r="C46" s="108"/>
      <c r="D46" s="106"/>
      <c r="E46" s="107"/>
      <c r="G46" s="72">
        <f>+G14</f>
        <v>0</v>
      </c>
      <c r="H46" s="72">
        <f>+H14</f>
        <v>0</v>
      </c>
    </row>
    <row r="47" spans="1:9" x14ac:dyDescent="0.15">
      <c r="A47" t="s">
        <v>9</v>
      </c>
      <c r="C47" s="108"/>
      <c r="D47" s="106"/>
      <c r="E47" s="107"/>
      <c r="G47" s="92"/>
      <c r="H47" s="92"/>
    </row>
    <row r="49" spans="1:9" x14ac:dyDescent="0.15">
      <c r="A49" s="104" t="s">
        <v>140</v>
      </c>
      <c r="B49" s="104"/>
      <c r="C49" s="104"/>
      <c r="D49" s="4">
        <f>+SETUP!I9</f>
        <v>2020</v>
      </c>
      <c r="E49" t="s">
        <v>77</v>
      </c>
      <c r="I49" s="13">
        <f>I43+G44+G45+G46-G47+H44+H45+H46-H47</f>
        <v>44937.43</v>
      </c>
    </row>
    <row r="50" spans="1:9" x14ac:dyDescent="0.15">
      <c r="B50" s="21" t="s">
        <v>185</v>
      </c>
      <c r="C50" s="96">
        <f>+SETUP!I13</f>
        <v>2358.96</v>
      </c>
      <c r="D50" s="96"/>
    </row>
    <row r="51" spans="1:9" x14ac:dyDescent="0.15">
      <c r="A51" t="s">
        <v>197</v>
      </c>
      <c r="B51" s="21" t="s">
        <v>187</v>
      </c>
      <c r="C51" s="96">
        <f>+JUNE!C50-G14-G15+G45</f>
        <v>42578.47</v>
      </c>
      <c r="D51" s="96"/>
    </row>
    <row r="52" spans="1:9" x14ac:dyDescent="0.15">
      <c r="A52" t="s">
        <v>10</v>
      </c>
      <c r="I52" s="77">
        <f>+JUNE!$I51</f>
        <v>0</v>
      </c>
    </row>
    <row r="53" spans="1:9" ht="14" thickBot="1" x14ac:dyDescent="0.2">
      <c r="B53" s="104" t="s">
        <v>178</v>
      </c>
      <c r="C53" s="104"/>
      <c r="D53" s="104"/>
      <c r="E53" s="104"/>
      <c r="F53" s="4">
        <f>+SETUP!I9</f>
        <v>2020</v>
      </c>
      <c r="I53" s="20">
        <f>+I41+I49+I52</f>
        <v>71234.929999999993</v>
      </c>
    </row>
    <row r="54" spans="1:9" ht="14" thickTop="1" x14ac:dyDescent="0.15">
      <c r="D54" s="101" t="s">
        <v>262</v>
      </c>
      <c r="E54" s="102"/>
      <c r="F54" s="102"/>
      <c r="G54" s="102"/>
    </row>
    <row r="55" spans="1:9" x14ac:dyDescent="0.15">
      <c r="A55" s="31" t="s">
        <v>146</v>
      </c>
      <c r="B55" s="25"/>
      <c r="C55" s="25"/>
      <c r="D55" s="25"/>
      <c r="E55" s="25"/>
      <c r="F55" s="25"/>
      <c r="G55" s="25"/>
      <c r="H55" s="25"/>
      <c r="I55" s="26"/>
    </row>
    <row r="56" spans="1:9" x14ac:dyDescent="0.15">
      <c r="A56" s="27"/>
      <c r="B56" s="28"/>
      <c r="C56" s="28"/>
      <c r="D56" s="28"/>
      <c r="E56" s="28"/>
      <c r="F56" s="28"/>
      <c r="G56" s="28"/>
      <c r="H56" s="28"/>
      <c r="I56" s="30"/>
    </row>
  </sheetData>
  <mergeCells count="16">
    <mergeCell ref="C1:G1"/>
    <mergeCell ref="D3:E3"/>
    <mergeCell ref="A5:C5"/>
    <mergeCell ref="B53:E53"/>
    <mergeCell ref="A49:C49"/>
    <mergeCell ref="C50:D50"/>
    <mergeCell ref="C51:D51"/>
    <mergeCell ref="C44:E44"/>
    <mergeCell ref="C46:E46"/>
    <mergeCell ref="C47:E47"/>
    <mergeCell ref="D54:G54"/>
    <mergeCell ref="A43:C43"/>
    <mergeCell ref="A10:B10"/>
    <mergeCell ref="C10:E10"/>
    <mergeCell ref="A41:C41"/>
    <mergeCell ref="A45:B45"/>
  </mergeCells>
  <phoneticPr fontId="0" type="noConversion"/>
  <pageMargins left="0.7" right="0.7" top="0.75" bottom="0.75" header="0.3" footer="0.3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5"/>
  <sheetViews>
    <sheetView tabSelected="1" workbookViewId="0">
      <selection activeCell="J39" sqref="J39"/>
    </sheetView>
  </sheetViews>
  <sheetFormatPr baseColWidth="10" defaultColWidth="8.83203125" defaultRowHeight="13" x14ac:dyDescent="0.15"/>
  <cols>
    <col min="2" max="2" width="14.1640625" customWidth="1"/>
    <col min="6" max="6" width="5" bestFit="1" customWidth="1"/>
    <col min="7" max="7" width="10.6640625" bestFit="1" customWidth="1"/>
    <col min="8" max="8" width="9.6640625" bestFit="1" customWidth="1"/>
    <col min="9" max="9" width="10.6640625" bestFit="1" customWidth="1"/>
    <col min="11" max="11" width="8.1640625" customWidth="1"/>
  </cols>
  <sheetData>
    <row r="1" spans="1:9" x14ac:dyDescent="0.15">
      <c r="C1" s="102" t="s">
        <v>0</v>
      </c>
      <c r="D1" s="102"/>
      <c r="E1" s="102"/>
      <c r="F1" s="102"/>
      <c r="G1" s="102"/>
    </row>
    <row r="2" spans="1:9" x14ac:dyDescent="0.15">
      <c r="D2" t="s">
        <v>11</v>
      </c>
    </row>
    <row r="3" spans="1:9" x14ac:dyDescent="0.15">
      <c r="D3" s="104" t="s">
        <v>92</v>
      </c>
      <c r="E3" s="112"/>
      <c r="F3" s="4">
        <f>+SETUP!I9</f>
        <v>2020</v>
      </c>
    </row>
    <row r="5" spans="1:9" x14ac:dyDescent="0.15">
      <c r="A5" s="104" t="s">
        <v>102</v>
      </c>
      <c r="B5" s="104"/>
      <c r="C5" s="104"/>
      <c r="D5" s="4">
        <f>+SETUP!I9</f>
        <v>2020</v>
      </c>
      <c r="E5" s="14" t="s">
        <v>73</v>
      </c>
      <c r="H5" t="s">
        <v>1</v>
      </c>
      <c r="I5" s="13">
        <f>+JULY!I41</f>
        <v>26297.5</v>
      </c>
    </row>
    <row r="7" spans="1:9" x14ac:dyDescent="0.15">
      <c r="A7" s="2" t="s">
        <v>2</v>
      </c>
    </row>
    <row r="8" spans="1:9" x14ac:dyDescent="0.15">
      <c r="A8" s="48" t="s">
        <v>319</v>
      </c>
      <c r="G8" s="19">
        <v>934.63</v>
      </c>
    </row>
    <row r="9" spans="1:9" x14ac:dyDescent="0.15">
      <c r="A9" t="s">
        <v>18</v>
      </c>
      <c r="G9" s="19"/>
    </row>
    <row r="10" spans="1:9" x14ac:dyDescent="0.15">
      <c r="A10" s="98" t="s">
        <v>198</v>
      </c>
      <c r="B10" s="100"/>
      <c r="C10" s="108"/>
      <c r="D10" s="106"/>
      <c r="E10" s="107"/>
      <c r="G10" s="19">
        <v>0</v>
      </c>
    </row>
    <row r="11" spans="1:9" x14ac:dyDescent="0.15">
      <c r="A11" t="s">
        <v>3</v>
      </c>
      <c r="B11" s="16"/>
      <c r="G11" s="71"/>
      <c r="I11" s="3">
        <f>SUM(G8:G10)</f>
        <v>934.63</v>
      </c>
    </row>
    <row r="12" spans="1:9" x14ac:dyDescent="0.15">
      <c r="G12" s="70" t="s">
        <v>213</v>
      </c>
      <c r="H12" s="70" t="s">
        <v>214</v>
      </c>
    </row>
    <row r="13" spans="1:9" x14ac:dyDescent="0.15">
      <c r="A13" t="s">
        <v>4</v>
      </c>
      <c r="G13" s="19"/>
      <c r="H13" s="19"/>
    </row>
    <row r="14" spans="1:9" x14ac:dyDescent="0.15">
      <c r="A14" t="s">
        <v>5</v>
      </c>
      <c r="G14" s="91">
        <f>+G46</f>
        <v>0</v>
      </c>
      <c r="H14" s="91">
        <f>+H46</f>
        <v>0</v>
      </c>
    </row>
    <row r="15" spans="1:9" x14ac:dyDescent="0.15">
      <c r="A15" t="s">
        <v>6</v>
      </c>
      <c r="I15" s="13">
        <f>SUM(I5:I14)-H13+H14-G13+G14</f>
        <v>27232.13</v>
      </c>
    </row>
    <row r="16" spans="1:9" x14ac:dyDescent="0.15">
      <c r="A16" s="74"/>
      <c r="B16" s="74"/>
      <c r="C16" s="74"/>
      <c r="D16" s="74"/>
      <c r="E16" s="74"/>
      <c r="F16" s="74"/>
      <c r="G16" s="74"/>
      <c r="H16" s="74"/>
      <c r="I16" s="74"/>
    </row>
    <row r="17" spans="1:8" x14ac:dyDescent="0.15">
      <c r="A17" s="2" t="s">
        <v>68</v>
      </c>
      <c r="C17" s="14" t="s">
        <v>69</v>
      </c>
    </row>
    <row r="18" spans="1:8" x14ac:dyDescent="0.15">
      <c r="A18" t="s">
        <v>13</v>
      </c>
      <c r="G18" s="19"/>
    </row>
    <row r="19" spans="1:8" x14ac:dyDescent="0.15">
      <c r="A19" t="s">
        <v>21</v>
      </c>
      <c r="G19" s="19">
        <v>137.94999999999999</v>
      </c>
    </row>
    <row r="20" spans="1:8" x14ac:dyDescent="0.15">
      <c r="A20" s="14" t="s">
        <v>63</v>
      </c>
      <c r="G20" s="19"/>
    </row>
    <row r="21" spans="1:8" x14ac:dyDescent="0.15">
      <c r="A21" s="14" t="s">
        <v>64</v>
      </c>
      <c r="G21" s="19"/>
    </row>
    <row r="22" spans="1:8" x14ac:dyDescent="0.15">
      <c r="A22" s="14" t="s">
        <v>65</v>
      </c>
      <c r="G22" s="19"/>
    </row>
    <row r="23" spans="1:8" x14ac:dyDescent="0.15">
      <c r="A23" s="14" t="s">
        <v>66</v>
      </c>
      <c r="G23" s="19"/>
    </row>
    <row r="24" spans="1:8" x14ac:dyDescent="0.15">
      <c r="A24" s="14" t="s">
        <v>67</v>
      </c>
      <c r="G24" s="19"/>
    </row>
    <row r="25" spans="1:8" x14ac:dyDescent="0.15">
      <c r="A25" s="14" t="s">
        <v>79</v>
      </c>
      <c r="G25" s="19"/>
    </row>
    <row r="26" spans="1:8" x14ac:dyDescent="0.15">
      <c r="B26" s="17" t="s">
        <v>42</v>
      </c>
      <c r="C26" s="12"/>
      <c r="D26" s="12"/>
      <c r="H26" s="23">
        <f>SUM(G18:G25)</f>
        <v>137.94999999999999</v>
      </c>
    </row>
    <row r="27" spans="1:8" x14ac:dyDescent="0.15">
      <c r="A27" s="14"/>
      <c r="G27" s="13"/>
    </row>
    <row r="28" spans="1:8" x14ac:dyDescent="0.15">
      <c r="C28" s="14" t="s">
        <v>70</v>
      </c>
    </row>
    <row r="29" spans="1:8" x14ac:dyDescent="0.15">
      <c r="A29" t="s">
        <v>19</v>
      </c>
      <c r="G29" s="22"/>
    </row>
    <row r="30" spans="1:8" x14ac:dyDescent="0.15">
      <c r="A30" t="s">
        <v>12</v>
      </c>
      <c r="G30" s="22"/>
    </row>
    <row r="31" spans="1:8" x14ac:dyDescent="0.15">
      <c r="A31" t="s">
        <v>14</v>
      </c>
      <c r="E31" s="4"/>
      <c r="G31" s="22"/>
    </row>
    <row r="32" spans="1:8" x14ac:dyDescent="0.15">
      <c r="A32" s="14" t="s">
        <v>81</v>
      </c>
      <c r="E32" s="4"/>
      <c r="G32" s="22"/>
    </row>
    <row r="33" spans="1:9" x14ac:dyDescent="0.15">
      <c r="A33" t="s">
        <v>20</v>
      </c>
      <c r="G33" s="22"/>
    </row>
    <row r="34" spans="1:9" x14ac:dyDescent="0.15">
      <c r="A34" s="14" t="s">
        <v>113</v>
      </c>
      <c r="G34" s="22"/>
    </row>
    <row r="35" spans="1:9" x14ac:dyDescent="0.15">
      <c r="A35" s="14" t="s">
        <v>114</v>
      </c>
      <c r="G35" s="22"/>
    </row>
    <row r="36" spans="1:9" x14ac:dyDescent="0.15">
      <c r="A36" t="s">
        <v>17</v>
      </c>
      <c r="G36" s="22">
        <v>560</v>
      </c>
    </row>
    <row r="37" spans="1:9" x14ac:dyDescent="0.15">
      <c r="A37" t="s">
        <v>16</v>
      </c>
      <c r="G37" s="22">
        <v>323.07</v>
      </c>
    </row>
    <row r="38" spans="1:9" x14ac:dyDescent="0.15">
      <c r="B38" s="14" t="s">
        <v>60</v>
      </c>
      <c r="H38" s="23">
        <f>SUM(G29:G37)</f>
        <v>883.06999999999994</v>
      </c>
    </row>
    <row r="39" spans="1:9" x14ac:dyDescent="0.15">
      <c r="B39" s="14" t="s">
        <v>80</v>
      </c>
      <c r="G39" s="13"/>
      <c r="I39" s="15">
        <f>+H26+H38</f>
        <v>1021.02</v>
      </c>
    </row>
    <row r="40" spans="1:9" x14ac:dyDescent="0.15">
      <c r="A40" s="102" t="s">
        <v>120</v>
      </c>
      <c r="B40" s="102"/>
      <c r="C40" s="102"/>
      <c r="D40" s="4">
        <f>+SETUP!I9</f>
        <v>2020</v>
      </c>
      <c r="E40" t="s">
        <v>82</v>
      </c>
      <c r="I40" s="13">
        <f>+I15-I39</f>
        <v>26211.11</v>
      </c>
    </row>
    <row r="41" spans="1:9" x14ac:dyDescent="0.15">
      <c r="A41" s="74"/>
      <c r="B41" s="74"/>
      <c r="C41" s="74"/>
      <c r="D41" s="74"/>
      <c r="E41" s="74"/>
      <c r="F41" s="74"/>
      <c r="G41" s="74"/>
      <c r="H41" s="74"/>
      <c r="I41" s="74"/>
    </row>
    <row r="42" spans="1:9" x14ac:dyDescent="0.15">
      <c r="A42" s="98" t="s">
        <v>131</v>
      </c>
      <c r="B42" s="98"/>
      <c r="C42" s="98"/>
      <c r="D42" s="4">
        <f>+SETUP!I9</f>
        <v>2020</v>
      </c>
      <c r="G42" s="70" t="s">
        <v>213</v>
      </c>
      <c r="H42" s="70" t="s">
        <v>214</v>
      </c>
      <c r="I42" s="13">
        <f>+JULY!I49</f>
        <v>44937.43</v>
      </c>
    </row>
    <row r="43" spans="1:9" x14ac:dyDescent="0.15">
      <c r="A43" t="s">
        <v>15</v>
      </c>
      <c r="C43" s="108"/>
      <c r="D43" s="106"/>
      <c r="E43" s="107"/>
      <c r="G43" s="68"/>
      <c r="H43" s="22"/>
    </row>
    <row r="44" spans="1:9" x14ac:dyDescent="0.15">
      <c r="A44" s="103" t="s">
        <v>212</v>
      </c>
      <c r="B44" s="103"/>
      <c r="G44" s="19"/>
      <c r="H44" s="22"/>
    </row>
    <row r="45" spans="1:9" x14ac:dyDescent="0.15">
      <c r="A45" t="s">
        <v>8</v>
      </c>
      <c r="C45" s="108"/>
      <c r="D45" s="106"/>
      <c r="E45" s="107"/>
      <c r="G45" s="72">
        <f>+G13</f>
        <v>0</v>
      </c>
      <c r="H45" s="72">
        <f>+H13</f>
        <v>0</v>
      </c>
    </row>
    <row r="46" spans="1:9" x14ac:dyDescent="0.15">
      <c r="A46" t="s">
        <v>9</v>
      </c>
      <c r="C46" s="108"/>
      <c r="D46" s="106"/>
      <c r="E46" s="107"/>
      <c r="G46" s="92"/>
      <c r="H46" s="92"/>
    </row>
    <row r="48" spans="1:9" x14ac:dyDescent="0.15">
      <c r="A48" s="104" t="s">
        <v>141</v>
      </c>
      <c r="B48" s="104"/>
      <c r="C48" s="104"/>
      <c r="D48" s="4">
        <f>+SETUP!I9</f>
        <v>2020</v>
      </c>
      <c r="E48" t="s">
        <v>77</v>
      </c>
      <c r="I48" s="13">
        <f>I42+G43+G44+G45-G46+H43+H44+H45-H46</f>
        <v>44937.43</v>
      </c>
    </row>
    <row r="49" spans="1:9" x14ac:dyDescent="0.15">
      <c r="B49" s="21" t="s">
        <v>185</v>
      </c>
      <c r="C49" s="96">
        <f>+SETUP!I13</f>
        <v>2358.96</v>
      </c>
      <c r="D49" s="96"/>
    </row>
    <row r="50" spans="1:9" x14ac:dyDescent="0.15">
      <c r="A50" t="s">
        <v>197</v>
      </c>
      <c r="B50" s="21" t="s">
        <v>187</v>
      </c>
      <c r="C50" s="96">
        <f>+JULY!C51-G13-G14+G44</f>
        <v>42578.47</v>
      </c>
      <c r="D50" s="96"/>
    </row>
    <row r="51" spans="1:9" x14ac:dyDescent="0.15">
      <c r="A51" t="s">
        <v>10</v>
      </c>
      <c r="I51" s="77">
        <f>+JULY!$I52</f>
        <v>0</v>
      </c>
    </row>
    <row r="52" spans="1:9" ht="14" thickBot="1" x14ac:dyDescent="0.2">
      <c r="B52" s="104" t="s">
        <v>179</v>
      </c>
      <c r="C52" s="104"/>
      <c r="D52" s="104"/>
      <c r="E52" s="104"/>
      <c r="F52" s="4">
        <f>+SETUP!I9</f>
        <v>2020</v>
      </c>
      <c r="I52" s="20">
        <f>+I40+I48+I51</f>
        <v>71148.540000000008</v>
      </c>
    </row>
    <row r="53" spans="1:9" ht="14" thickTop="1" x14ac:dyDescent="0.15">
      <c r="D53" s="101" t="s">
        <v>262</v>
      </c>
      <c r="E53" s="102"/>
      <c r="F53" s="102"/>
      <c r="G53" s="102"/>
    </row>
    <row r="54" spans="1:9" x14ac:dyDescent="0.15">
      <c r="A54" s="31" t="s">
        <v>146</v>
      </c>
      <c r="B54" s="25"/>
      <c r="C54" s="25"/>
      <c r="D54" s="25"/>
      <c r="E54" s="25"/>
      <c r="F54" s="25"/>
      <c r="G54" s="25"/>
      <c r="H54" s="25"/>
      <c r="I54" s="26"/>
    </row>
    <row r="55" spans="1:9" x14ac:dyDescent="0.15">
      <c r="A55" s="27"/>
      <c r="B55" s="28"/>
      <c r="C55" s="28"/>
      <c r="D55" s="28"/>
      <c r="E55" s="28"/>
      <c r="F55" s="28"/>
      <c r="G55" s="28"/>
      <c r="H55" s="28"/>
      <c r="I55" s="30"/>
    </row>
  </sheetData>
  <mergeCells count="16">
    <mergeCell ref="C1:G1"/>
    <mergeCell ref="D3:E3"/>
    <mergeCell ref="A5:C5"/>
    <mergeCell ref="B52:E52"/>
    <mergeCell ref="A48:C48"/>
    <mergeCell ref="C49:D49"/>
    <mergeCell ref="C50:D50"/>
    <mergeCell ref="C43:E43"/>
    <mergeCell ref="C45:E45"/>
    <mergeCell ref="C46:E46"/>
    <mergeCell ref="D53:G53"/>
    <mergeCell ref="A42:C42"/>
    <mergeCell ref="A10:B10"/>
    <mergeCell ref="C10:E10"/>
    <mergeCell ref="A40:C40"/>
    <mergeCell ref="A44:B44"/>
  </mergeCells>
  <phoneticPr fontId="0" type="noConversion"/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SETUP</vt:lpstr>
      <vt:lpstr>JAN</vt:lpstr>
      <vt:lpstr>FEB</vt:lpstr>
      <vt:lpstr>MARCH</vt:lpstr>
      <vt:lpstr>APRIL</vt:lpstr>
      <vt:lpstr>MAY</vt:lpstr>
      <vt:lpstr>JUNE</vt:lpstr>
      <vt:lpstr>JULY</vt:lpstr>
      <vt:lpstr>AUG</vt:lpstr>
      <vt:lpstr>SEP</vt:lpstr>
      <vt:lpstr>OCT</vt:lpstr>
      <vt:lpstr>NOV</vt:lpstr>
      <vt:lpstr>DEC</vt:lpstr>
      <vt:lpstr>YEARLY REPORT</vt:lpstr>
      <vt:lpstr>BUDGET</vt:lpstr>
      <vt:lpstr>ActualBudget</vt:lpstr>
      <vt:lpstr>Sheet14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Martha Raup</cp:lastModifiedBy>
  <cp:lastPrinted>2020-08-31T18:17:28Z</cp:lastPrinted>
  <dcterms:created xsi:type="dcterms:W3CDTF">2009-07-09T16:13:52Z</dcterms:created>
  <dcterms:modified xsi:type="dcterms:W3CDTF">2023-11-24T07:08:43Z</dcterms:modified>
</cp:coreProperties>
</file>